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codeName="DieseArbeitsmappe"/>
  <mc:AlternateContent xmlns:mc="http://schemas.openxmlformats.org/markup-compatibility/2006">
    <mc:Choice Requires="x15">
      <x15ac:absPath xmlns:x15ac="http://schemas.microsoft.com/office/spreadsheetml/2010/11/ac" url="https://tsonetworkde.sharepoint.com/sites/ag_lksn_sghoba_agumlagen/Freigegebene Dokumente/70_Übergreifende Sachverhalte/Speichertools/"/>
    </mc:Choice>
  </mc:AlternateContent>
  <xr:revisionPtr revIDLastSave="29" documentId="13_ncr:1_{AEB3367F-D778-4F11-81BF-C91764C19878}" xr6:coauthVersionLast="47" xr6:coauthVersionMax="47" xr10:uidLastSave="{893CA445-73A9-4179-B213-05A173E1A79B}"/>
  <workbookProtection workbookAlgorithmName="SHA-512" workbookHashValue="3rsRYO4vOC5/2G5Xk5U8AyI1VKE1r4UHFdFrJSOBqgcdhdaEoVNR4Nvz/L6aPJdjAGZyosLHYZ4kgQ5boP0Fgg==" workbookSaltValue="TnEZjOwapAo13JXNE7N7qQ==" workbookSpinCount="100000" lockStructure="1"/>
  <bookViews>
    <workbookView xWindow="-108" yWindow="-108" windowWidth="23256" windowHeight="12576" tabRatio="772" xr2:uid="{00000000-000D-0000-FFFF-FFFF00000000}"/>
  </bookViews>
  <sheets>
    <sheet name="Anleitung" sheetId="13" r:id="rId1"/>
    <sheet name="Stammdaten" sheetId="5" r:id="rId2"/>
    <sheet name="Beladung" sheetId="6" r:id="rId3"/>
    <sheet name="Entladung" sheetId="7" r:id="rId4"/>
    <sheet name="Ergebnis (aggregiert)" sheetId="12" r:id="rId5"/>
    <sheet name="Ergebnis (detailliert)" sheetId="8" r:id="rId6"/>
    <sheet name="Hilfstabelle" sheetId="3" state="hidden" r:id="rId7"/>
  </sheets>
  <definedNames>
    <definedName name="_xlnm._FilterDatabase" localSheetId="6" hidden="1">Hilfstabelle!$K$1:$K$286</definedName>
    <definedName name="Monate">Hilfstabelle!$E$3:$E$14</definedName>
    <definedName name="_xlnm.Extract" localSheetId="6">Hilfstabelle!$L:$L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6" l="1"/>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700" i="8"/>
  <c r="H701" i="8"/>
  <c r="H702" i="8"/>
  <c r="H703" i="8"/>
  <c r="H704" i="8"/>
  <c r="H705" i="8"/>
  <c r="H706" i="8"/>
  <c r="H707" i="8"/>
  <c r="H708" i="8"/>
  <c r="H709" i="8"/>
  <c r="H710" i="8"/>
  <c r="H711" i="8"/>
  <c r="H712" i="8"/>
  <c r="H713" i="8"/>
  <c r="H714" i="8"/>
  <c r="H715" i="8"/>
  <c r="H716" i="8"/>
  <c r="H717" i="8"/>
  <c r="H718" i="8"/>
  <c r="H719" i="8"/>
  <c r="H720" i="8"/>
  <c r="H721" i="8"/>
  <c r="H722" i="8"/>
  <c r="H723" i="8"/>
  <c r="H724" i="8"/>
  <c r="H725" i="8"/>
  <c r="H726" i="8"/>
  <c r="H727" i="8"/>
  <c r="H728" i="8"/>
  <c r="H729" i="8"/>
  <c r="H730" i="8"/>
  <c r="H731" i="8"/>
  <c r="H732" i="8"/>
  <c r="H733" i="8"/>
  <c r="H734" i="8"/>
  <c r="H735" i="8"/>
  <c r="H736" i="8"/>
  <c r="H737" i="8"/>
  <c r="H738" i="8"/>
  <c r="H739" i="8"/>
  <c r="H740" i="8"/>
  <c r="H741" i="8"/>
  <c r="H742" i="8"/>
  <c r="H743" i="8"/>
  <c r="H744" i="8"/>
  <c r="H745" i="8"/>
  <c r="H746" i="8"/>
  <c r="H747" i="8"/>
  <c r="H748" i="8"/>
  <c r="H749" i="8"/>
  <c r="H750" i="8"/>
  <c r="H751" i="8"/>
  <c r="H752" i="8"/>
  <c r="H753" i="8"/>
  <c r="H754" i="8"/>
  <c r="H755" i="8"/>
  <c r="H756" i="8"/>
  <c r="H757" i="8"/>
  <c r="H758" i="8"/>
  <c r="H759" i="8"/>
  <c r="H760" i="8"/>
  <c r="H761" i="8"/>
  <c r="H762" i="8"/>
  <c r="H763" i="8"/>
  <c r="H764" i="8"/>
  <c r="H765" i="8"/>
  <c r="H766" i="8"/>
  <c r="H767" i="8"/>
  <c r="H768" i="8"/>
  <c r="H769" i="8"/>
  <c r="H770" i="8"/>
  <c r="H771" i="8"/>
  <c r="H772" i="8"/>
  <c r="H773" i="8"/>
  <c r="H774" i="8"/>
  <c r="H775" i="8"/>
  <c r="H776" i="8"/>
  <c r="H777" i="8"/>
  <c r="H778" i="8"/>
  <c r="H779" i="8"/>
  <c r="H780" i="8"/>
  <c r="H781" i="8"/>
  <c r="H782" i="8"/>
  <c r="H783" i="8"/>
  <c r="H784" i="8"/>
  <c r="H785" i="8"/>
  <c r="H786" i="8"/>
  <c r="H787" i="8"/>
  <c r="H788" i="8"/>
  <c r="H789" i="8"/>
  <c r="H790" i="8"/>
  <c r="H791" i="8"/>
  <c r="H792" i="8"/>
  <c r="H793" i="8"/>
  <c r="H794" i="8"/>
  <c r="H795" i="8"/>
  <c r="H796" i="8"/>
  <c r="H797" i="8"/>
  <c r="H798" i="8"/>
  <c r="H799" i="8"/>
  <c r="H800" i="8"/>
  <c r="H801" i="8"/>
  <c r="H802" i="8"/>
  <c r="H803" i="8"/>
  <c r="H804" i="8"/>
  <c r="H805" i="8"/>
  <c r="H806" i="8"/>
  <c r="H807" i="8"/>
  <c r="H808" i="8"/>
  <c r="H809" i="8"/>
  <c r="H810" i="8"/>
  <c r="H811" i="8"/>
  <c r="H812" i="8"/>
  <c r="H813" i="8"/>
  <c r="H814" i="8"/>
  <c r="H815" i="8"/>
  <c r="H816" i="8"/>
  <c r="H817" i="8"/>
  <c r="H818" i="8"/>
  <c r="H819" i="8"/>
  <c r="H820" i="8"/>
  <c r="H821" i="8"/>
  <c r="H822" i="8"/>
  <c r="H823" i="8"/>
  <c r="H824" i="8"/>
  <c r="H825" i="8"/>
  <c r="H826" i="8"/>
  <c r="H827" i="8"/>
  <c r="H828" i="8"/>
  <c r="H829" i="8"/>
  <c r="H830" i="8"/>
  <c r="H831" i="8"/>
  <c r="H832" i="8"/>
  <c r="H833" i="8"/>
  <c r="H834" i="8"/>
  <c r="H835" i="8"/>
  <c r="H836" i="8"/>
  <c r="H837" i="8"/>
  <c r="H838" i="8"/>
  <c r="H839" i="8"/>
  <c r="H840" i="8"/>
  <c r="H841" i="8"/>
  <c r="H842" i="8"/>
  <c r="H843" i="8"/>
  <c r="H844" i="8"/>
  <c r="H845" i="8"/>
  <c r="H846" i="8"/>
  <c r="H847" i="8"/>
  <c r="H848" i="8"/>
  <c r="H849" i="8"/>
  <c r="H850" i="8"/>
  <c r="H851" i="8"/>
  <c r="H852" i="8"/>
  <c r="H853" i="8"/>
  <c r="H854" i="8"/>
  <c r="H855" i="8"/>
  <c r="H856" i="8"/>
  <c r="H857" i="8"/>
  <c r="H858" i="8"/>
  <c r="H859" i="8"/>
  <c r="H860" i="8"/>
  <c r="H861" i="8"/>
  <c r="H862" i="8"/>
  <c r="H863" i="8"/>
  <c r="H864" i="8"/>
  <c r="H865" i="8"/>
  <c r="H866" i="8"/>
  <c r="H867" i="8"/>
  <c r="H868" i="8"/>
  <c r="H869" i="8"/>
  <c r="H870" i="8"/>
  <c r="H871" i="8"/>
  <c r="H872" i="8"/>
  <c r="H873" i="8"/>
  <c r="H874" i="8"/>
  <c r="H875" i="8"/>
  <c r="H876" i="8"/>
  <c r="H877" i="8"/>
  <c r="H878" i="8"/>
  <c r="H879" i="8"/>
  <c r="H880" i="8"/>
  <c r="H881" i="8"/>
  <c r="H882" i="8"/>
  <c r="H883" i="8"/>
  <c r="H884" i="8"/>
  <c r="H885" i="8"/>
  <c r="H886" i="8"/>
  <c r="H887" i="8"/>
  <c r="H888" i="8"/>
  <c r="H889" i="8"/>
  <c r="H890" i="8"/>
  <c r="H891" i="8"/>
  <c r="H892" i="8"/>
  <c r="H893" i="8"/>
  <c r="H894" i="8"/>
  <c r="H895" i="8"/>
  <c r="H896" i="8"/>
  <c r="H897" i="8"/>
  <c r="H898" i="8"/>
  <c r="H899" i="8"/>
  <c r="H900" i="8"/>
  <c r="H901" i="8"/>
  <c r="H902" i="8"/>
  <c r="H903" i="8"/>
  <c r="H904" i="8"/>
  <c r="H905" i="8"/>
  <c r="H906" i="8"/>
  <c r="H907" i="8"/>
  <c r="H908" i="8"/>
  <c r="H909" i="8"/>
  <c r="H910" i="8"/>
  <c r="H911" i="8"/>
  <c r="H912" i="8"/>
  <c r="H913" i="8"/>
  <c r="H914" i="8"/>
  <c r="H915" i="8"/>
  <c r="H916" i="8"/>
  <c r="H917" i="8"/>
  <c r="H918" i="8"/>
  <c r="H919" i="8"/>
  <c r="H920" i="8"/>
  <c r="H921" i="8"/>
  <c r="H922" i="8"/>
  <c r="H923" i="8"/>
  <c r="H924" i="8"/>
  <c r="H925" i="8"/>
  <c r="H926" i="8"/>
  <c r="H927" i="8"/>
  <c r="H928" i="8"/>
  <c r="H929" i="8"/>
  <c r="H930" i="8"/>
  <c r="H931" i="8"/>
  <c r="H932" i="8"/>
  <c r="H933" i="8"/>
  <c r="H934" i="8"/>
  <c r="H935" i="8"/>
  <c r="H936" i="8"/>
  <c r="H937" i="8"/>
  <c r="H938" i="8"/>
  <c r="H939" i="8"/>
  <c r="H940" i="8"/>
  <c r="H941" i="8"/>
  <c r="H942" i="8"/>
  <c r="H943" i="8"/>
  <c r="H944" i="8"/>
  <c r="H945" i="8"/>
  <c r="H946" i="8"/>
  <c r="H947" i="8"/>
  <c r="H948" i="8"/>
  <c r="H949" i="8"/>
  <c r="H950" i="8"/>
  <c r="H951" i="8"/>
  <c r="H952" i="8"/>
  <c r="H953" i="8"/>
  <c r="H954" i="8"/>
  <c r="H955" i="8"/>
  <c r="H956" i="8"/>
  <c r="H957" i="8"/>
  <c r="H958" i="8"/>
  <c r="H959" i="8"/>
  <c r="H960" i="8"/>
  <c r="H961" i="8"/>
  <c r="H962" i="8"/>
  <c r="H963" i="8"/>
  <c r="H964" i="8"/>
  <c r="H965" i="8"/>
  <c r="H966" i="8"/>
  <c r="H967" i="8"/>
  <c r="H968" i="8"/>
  <c r="H969" i="8"/>
  <c r="H970" i="8"/>
  <c r="H971" i="8"/>
  <c r="H972" i="8"/>
  <c r="H973" i="8"/>
  <c r="H974" i="8"/>
  <c r="H975" i="8"/>
  <c r="H976" i="8"/>
  <c r="H977" i="8"/>
  <c r="H978" i="8"/>
  <c r="H979" i="8"/>
  <c r="H980" i="8"/>
  <c r="H981" i="8"/>
  <c r="H982" i="8"/>
  <c r="H983" i="8"/>
  <c r="H984" i="8"/>
  <c r="H985" i="8"/>
  <c r="H986" i="8"/>
  <c r="H987" i="8"/>
  <c r="H988" i="8"/>
  <c r="H989" i="8"/>
  <c r="H990" i="8"/>
  <c r="H991" i="8"/>
  <c r="H992" i="8"/>
  <c r="H993" i="8"/>
  <c r="H994" i="8"/>
  <c r="H995" i="8"/>
  <c r="H996" i="8"/>
  <c r="H997" i="8"/>
  <c r="H998" i="8"/>
  <c r="H999" i="8"/>
  <c r="H1000" i="8"/>
  <c r="H1001" i="8"/>
  <c r="H17" i="8"/>
  <c r="H18" i="8"/>
  <c r="H19" i="8"/>
  <c r="H20" i="8"/>
  <c r="H21"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I415" i="8"/>
  <c r="I416" i="8"/>
  <c r="I417" i="8"/>
  <c r="I418" i="8"/>
  <c r="I419" i="8"/>
  <c r="I420" i="8"/>
  <c r="I421" i="8"/>
  <c r="I422" i="8"/>
  <c r="I423" i="8"/>
  <c r="I424" i="8"/>
  <c r="I425" i="8"/>
  <c r="I426" i="8"/>
  <c r="I427" i="8"/>
  <c r="I428" i="8"/>
  <c r="I429" i="8"/>
  <c r="I430" i="8"/>
  <c r="I431" i="8"/>
  <c r="I432" i="8"/>
  <c r="I433" i="8"/>
  <c r="I434" i="8"/>
  <c r="I435" i="8"/>
  <c r="I436" i="8"/>
  <c r="I437" i="8"/>
  <c r="I438" i="8"/>
  <c r="I439" i="8"/>
  <c r="I440" i="8"/>
  <c r="I441" i="8"/>
  <c r="I442" i="8"/>
  <c r="I443" i="8"/>
  <c r="I444" i="8"/>
  <c r="I445" i="8"/>
  <c r="I446" i="8"/>
  <c r="I447" i="8"/>
  <c r="I448" i="8"/>
  <c r="I449" i="8"/>
  <c r="I450" i="8"/>
  <c r="I451" i="8"/>
  <c r="I452" i="8"/>
  <c r="I453" i="8"/>
  <c r="I454" i="8"/>
  <c r="I455" i="8"/>
  <c r="I456" i="8"/>
  <c r="I457" i="8"/>
  <c r="I458" i="8"/>
  <c r="I459" i="8"/>
  <c r="I460" i="8"/>
  <c r="I461" i="8"/>
  <c r="I462" i="8"/>
  <c r="I463" i="8"/>
  <c r="I464" i="8"/>
  <c r="I465" i="8"/>
  <c r="I466" i="8"/>
  <c r="I467" i="8"/>
  <c r="I468" i="8"/>
  <c r="I469" i="8"/>
  <c r="I470" i="8"/>
  <c r="I471" i="8"/>
  <c r="I472" i="8"/>
  <c r="I473" i="8"/>
  <c r="I474" i="8"/>
  <c r="I475" i="8"/>
  <c r="I476" i="8"/>
  <c r="I477" i="8"/>
  <c r="I478" i="8"/>
  <c r="I479" i="8"/>
  <c r="I480" i="8"/>
  <c r="I481" i="8"/>
  <c r="I482" i="8"/>
  <c r="I483" i="8"/>
  <c r="I484" i="8"/>
  <c r="I485" i="8"/>
  <c r="I486" i="8"/>
  <c r="I487" i="8"/>
  <c r="I488" i="8"/>
  <c r="I489" i="8"/>
  <c r="I490" i="8"/>
  <c r="I491" i="8"/>
  <c r="I492" i="8"/>
  <c r="I493" i="8"/>
  <c r="I494" i="8"/>
  <c r="I495" i="8"/>
  <c r="I496" i="8"/>
  <c r="I497" i="8"/>
  <c r="I498" i="8"/>
  <c r="I499" i="8"/>
  <c r="I500" i="8"/>
  <c r="I501" i="8"/>
  <c r="I502" i="8"/>
  <c r="I503" i="8"/>
  <c r="I504" i="8"/>
  <c r="I505" i="8"/>
  <c r="I506" i="8"/>
  <c r="I507" i="8"/>
  <c r="I508" i="8"/>
  <c r="I509" i="8"/>
  <c r="I510" i="8"/>
  <c r="I511" i="8"/>
  <c r="I512" i="8"/>
  <c r="I513" i="8"/>
  <c r="I514" i="8"/>
  <c r="I515" i="8"/>
  <c r="I516" i="8"/>
  <c r="I517" i="8"/>
  <c r="I518" i="8"/>
  <c r="I519" i="8"/>
  <c r="I520" i="8"/>
  <c r="I521" i="8"/>
  <c r="I522" i="8"/>
  <c r="I523" i="8"/>
  <c r="I524" i="8"/>
  <c r="I525" i="8"/>
  <c r="I526" i="8"/>
  <c r="I527" i="8"/>
  <c r="I528" i="8"/>
  <c r="I529" i="8"/>
  <c r="I530" i="8"/>
  <c r="I531" i="8"/>
  <c r="I532" i="8"/>
  <c r="I533" i="8"/>
  <c r="I534" i="8"/>
  <c r="I535" i="8"/>
  <c r="I536" i="8"/>
  <c r="I537" i="8"/>
  <c r="I538" i="8"/>
  <c r="I539" i="8"/>
  <c r="I540" i="8"/>
  <c r="I541" i="8"/>
  <c r="I542" i="8"/>
  <c r="I543" i="8"/>
  <c r="I544" i="8"/>
  <c r="I545" i="8"/>
  <c r="I546" i="8"/>
  <c r="I547" i="8"/>
  <c r="I548" i="8"/>
  <c r="I549" i="8"/>
  <c r="I550" i="8"/>
  <c r="I551" i="8"/>
  <c r="I552" i="8"/>
  <c r="I553" i="8"/>
  <c r="I554" i="8"/>
  <c r="I555" i="8"/>
  <c r="I556" i="8"/>
  <c r="I557" i="8"/>
  <c r="I558" i="8"/>
  <c r="I559" i="8"/>
  <c r="I560" i="8"/>
  <c r="I561" i="8"/>
  <c r="I562" i="8"/>
  <c r="I563" i="8"/>
  <c r="I564" i="8"/>
  <c r="I565" i="8"/>
  <c r="I566" i="8"/>
  <c r="I567" i="8"/>
  <c r="I568" i="8"/>
  <c r="I569" i="8"/>
  <c r="I570" i="8"/>
  <c r="I571" i="8"/>
  <c r="I572" i="8"/>
  <c r="I573" i="8"/>
  <c r="I574" i="8"/>
  <c r="I575" i="8"/>
  <c r="I576" i="8"/>
  <c r="I577" i="8"/>
  <c r="I578" i="8"/>
  <c r="I579" i="8"/>
  <c r="I580" i="8"/>
  <c r="I581" i="8"/>
  <c r="I582" i="8"/>
  <c r="I583" i="8"/>
  <c r="I584" i="8"/>
  <c r="I585" i="8"/>
  <c r="I586" i="8"/>
  <c r="I587" i="8"/>
  <c r="I588" i="8"/>
  <c r="I589" i="8"/>
  <c r="I590" i="8"/>
  <c r="I591" i="8"/>
  <c r="I592" i="8"/>
  <c r="I593" i="8"/>
  <c r="I594" i="8"/>
  <c r="I595" i="8"/>
  <c r="I596" i="8"/>
  <c r="I597" i="8"/>
  <c r="I598" i="8"/>
  <c r="I599" i="8"/>
  <c r="I600" i="8"/>
  <c r="I601" i="8"/>
  <c r="I602" i="8"/>
  <c r="I603" i="8"/>
  <c r="I604" i="8"/>
  <c r="I605" i="8"/>
  <c r="I606" i="8"/>
  <c r="I607" i="8"/>
  <c r="I608" i="8"/>
  <c r="I609" i="8"/>
  <c r="I610" i="8"/>
  <c r="I611" i="8"/>
  <c r="I612" i="8"/>
  <c r="I613" i="8"/>
  <c r="I614" i="8"/>
  <c r="I615" i="8"/>
  <c r="I616" i="8"/>
  <c r="I617" i="8"/>
  <c r="I618" i="8"/>
  <c r="I619" i="8"/>
  <c r="I620" i="8"/>
  <c r="I621" i="8"/>
  <c r="I622" i="8"/>
  <c r="I623" i="8"/>
  <c r="I624" i="8"/>
  <c r="I625" i="8"/>
  <c r="I626" i="8"/>
  <c r="I627" i="8"/>
  <c r="I628" i="8"/>
  <c r="I629" i="8"/>
  <c r="I630" i="8"/>
  <c r="I631" i="8"/>
  <c r="I632" i="8"/>
  <c r="I633" i="8"/>
  <c r="I634" i="8"/>
  <c r="I635" i="8"/>
  <c r="I636" i="8"/>
  <c r="I637" i="8"/>
  <c r="I638" i="8"/>
  <c r="I639" i="8"/>
  <c r="I640" i="8"/>
  <c r="I641" i="8"/>
  <c r="I642" i="8"/>
  <c r="I643" i="8"/>
  <c r="I644" i="8"/>
  <c r="I645" i="8"/>
  <c r="I646" i="8"/>
  <c r="I647" i="8"/>
  <c r="I648" i="8"/>
  <c r="I649" i="8"/>
  <c r="I650" i="8"/>
  <c r="I651" i="8"/>
  <c r="I652" i="8"/>
  <c r="I653" i="8"/>
  <c r="I654" i="8"/>
  <c r="I655" i="8"/>
  <c r="I656" i="8"/>
  <c r="I657" i="8"/>
  <c r="I658" i="8"/>
  <c r="I659" i="8"/>
  <c r="I660" i="8"/>
  <c r="I661" i="8"/>
  <c r="I662" i="8"/>
  <c r="I663" i="8"/>
  <c r="I664" i="8"/>
  <c r="I665" i="8"/>
  <c r="I666" i="8"/>
  <c r="I667" i="8"/>
  <c r="I668" i="8"/>
  <c r="I669" i="8"/>
  <c r="I670" i="8"/>
  <c r="I671" i="8"/>
  <c r="I672" i="8"/>
  <c r="I673" i="8"/>
  <c r="I674" i="8"/>
  <c r="I675" i="8"/>
  <c r="I676" i="8"/>
  <c r="I677" i="8"/>
  <c r="I678" i="8"/>
  <c r="I679" i="8"/>
  <c r="I680" i="8"/>
  <c r="I681" i="8"/>
  <c r="I682" i="8"/>
  <c r="I683" i="8"/>
  <c r="I684" i="8"/>
  <c r="I685" i="8"/>
  <c r="I686" i="8"/>
  <c r="I687" i="8"/>
  <c r="I688" i="8"/>
  <c r="I689" i="8"/>
  <c r="I690" i="8"/>
  <c r="I691" i="8"/>
  <c r="I692" i="8"/>
  <c r="I693" i="8"/>
  <c r="I694" i="8"/>
  <c r="I695" i="8"/>
  <c r="I696" i="8"/>
  <c r="I697" i="8"/>
  <c r="I698" i="8"/>
  <c r="I699" i="8"/>
  <c r="I700" i="8"/>
  <c r="I701" i="8"/>
  <c r="I702" i="8"/>
  <c r="I703" i="8"/>
  <c r="I704" i="8"/>
  <c r="I705" i="8"/>
  <c r="I706" i="8"/>
  <c r="I707" i="8"/>
  <c r="I708" i="8"/>
  <c r="I709" i="8"/>
  <c r="I710" i="8"/>
  <c r="I711" i="8"/>
  <c r="I712" i="8"/>
  <c r="I713" i="8"/>
  <c r="I714" i="8"/>
  <c r="I715" i="8"/>
  <c r="I716" i="8"/>
  <c r="I717" i="8"/>
  <c r="I718" i="8"/>
  <c r="I719" i="8"/>
  <c r="I720" i="8"/>
  <c r="I721" i="8"/>
  <c r="I722" i="8"/>
  <c r="I723" i="8"/>
  <c r="I724" i="8"/>
  <c r="I725" i="8"/>
  <c r="I726" i="8"/>
  <c r="I727" i="8"/>
  <c r="I728" i="8"/>
  <c r="I729" i="8"/>
  <c r="I730" i="8"/>
  <c r="I731" i="8"/>
  <c r="I732" i="8"/>
  <c r="I733" i="8"/>
  <c r="I734" i="8"/>
  <c r="I735" i="8"/>
  <c r="I736" i="8"/>
  <c r="I737" i="8"/>
  <c r="I738" i="8"/>
  <c r="I739" i="8"/>
  <c r="I740" i="8"/>
  <c r="I741" i="8"/>
  <c r="I742" i="8"/>
  <c r="I743" i="8"/>
  <c r="I744" i="8"/>
  <c r="I745" i="8"/>
  <c r="I746" i="8"/>
  <c r="I747" i="8"/>
  <c r="I748" i="8"/>
  <c r="I749" i="8"/>
  <c r="I750" i="8"/>
  <c r="I751" i="8"/>
  <c r="I752" i="8"/>
  <c r="I753" i="8"/>
  <c r="I754" i="8"/>
  <c r="I755" i="8"/>
  <c r="I756" i="8"/>
  <c r="I757" i="8"/>
  <c r="I758" i="8"/>
  <c r="I759" i="8"/>
  <c r="I760" i="8"/>
  <c r="I761" i="8"/>
  <c r="I762" i="8"/>
  <c r="I763" i="8"/>
  <c r="I764" i="8"/>
  <c r="I765" i="8"/>
  <c r="I766" i="8"/>
  <c r="I767" i="8"/>
  <c r="I768" i="8"/>
  <c r="I769" i="8"/>
  <c r="I770" i="8"/>
  <c r="I771" i="8"/>
  <c r="I772" i="8"/>
  <c r="I773" i="8"/>
  <c r="I774" i="8"/>
  <c r="I775" i="8"/>
  <c r="I776" i="8"/>
  <c r="I777" i="8"/>
  <c r="I778" i="8"/>
  <c r="I779" i="8"/>
  <c r="I780" i="8"/>
  <c r="I781" i="8"/>
  <c r="I782" i="8"/>
  <c r="I783" i="8"/>
  <c r="I784" i="8"/>
  <c r="I785" i="8"/>
  <c r="I786" i="8"/>
  <c r="I787" i="8"/>
  <c r="I788" i="8"/>
  <c r="I789" i="8"/>
  <c r="I790" i="8"/>
  <c r="I791" i="8"/>
  <c r="I792" i="8"/>
  <c r="I793" i="8"/>
  <c r="I794" i="8"/>
  <c r="I795" i="8"/>
  <c r="I796" i="8"/>
  <c r="I797" i="8"/>
  <c r="I798" i="8"/>
  <c r="I799" i="8"/>
  <c r="I800" i="8"/>
  <c r="I801" i="8"/>
  <c r="I802" i="8"/>
  <c r="I803" i="8"/>
  <c r="I804" i="8"/>
  <c r="I805" i="8"/>
  <c r="I806" i="8"/>
  <c r="I807" i="8"/>
  <c r="I808" i="8"/>
  <c r="I809" i="8"/>
  <c r="I810" i="8"/>
  <c r="I811" i="8"/>
  <c r="I812" i="8"/>
  <c r="I813" i="8"/>
  <c r="I814" i="8"/>
  <c r="I815" i="8"/>
  <c r="I816" i="8"/>
  <c r="I817" i="8"/>
  <c r="I818" i="8"/>
  <c r="I819" i="8"/>
  <c r="I820" i="8"/>
  <c r="I821" i="8"/>
  <c r="I822" i="8"/>
  <c r="I823" i="8"/>
  <c r="I824" i="8"/>
  <c r="I825" i="8"/>
  <c r="I826" i="8"/>
  <c r="I827" i="8"/>
  <c r="I828" i="8"/>
  <c r="I829" i="8"/>
  <c r="I830" i="8"/>
  <c r="I831" i="8"/>
  <c r="I832" i="8"/>
  <c r="I833" i="8"/>
  <c r="I834" i="8"/>
  <c r="I835" i="8"/>
  <c r="I836" i="8"/>
  <c r="I837" i="8"/>
  <c r="I838" i="8"/>
  <c r="I839" i="8"/>
  <c r="I840" i="8"/>
  <c r="I841" i="8"/>
  <c r="I842" i="8"/>
  <c r="I843" i="8"/>
  <c r="I844" i="8"/>
  <c r="I845" i="8"/>
  <c r="I846" i="8"/>
  <c r="I847" i="8"/>
  <c r="I848" i="8"/>
  <c r="I849" i="8"/>
  <c r="I850" i="8"/>
  <c r="I851" i="8"/>
  <c r="I852" i="8"/>
  <c r="I853" i="8"/>
  <c r="I854" i="8"/>
  <c r="I855" i="8"/>
  <c r="I856" i="8"/>
  <c r="I857" i="8"/>
  <c r="I858" i="8"/>
  <c r="I859" i="8"/>
  <c r="I860" i="8"/>
  <c r="I861" i="8"/>
  <c r="I862" i="8"/>
  <c r="I863" i="8"/>
  <c r="I864" i="8"/>
  <c r="I865" i="8"/>
  <c r="I866" i="8"/>
  <c r="I867" i="8"/>
  <c r="I868" i="8"/>
  <c r="I869" i="8"/>
  <c r="I870" i="8"/>
  <c r="I871" i="8"/>
  <c r="I872" i="8"/>
  <c r="I873" i="8"/>
  <c r="I874" i="8"/>
  <c r="I875" i="8"/>
  <c r="I876" i="8"/>
  <c r="I877" i="8"/>
  <c r="I878" i="8"/>
  <c r="I879" i="8"/>
  <c r="I880" i="8"/>
  <c r="I881" i="8"/>
  <c r="I882" i="8"/>
  <c r="I883" i="8"/>
  <c r="I884" i="8"/>
  <c r="I885" i="8"/>
  <c r="I886" i="8"/>
  <c r="I887" i="8"/>
  <c r="I888" i="8"/>
  <c r="I889" i="8"/>
  <c r="I890" i="8"/>
  <c r="I891" i="8"/>
  <c r="I892" i="8"/>
  <c r="I893" i="8"/>
  <c r="I894" i="8"/>
  <c r="I895" i="8"/>
  <c r="I896" i="8"/>
  <c r="I897" i="8"/>
  <c r="I898" i="8"/>
  <c r="I899" i="8"/>
  <c r="I900" i="8"/>
  <c r="I901" i="8"/>
  <c r="I902" i="8"/>
  <c r="I903" i="8"/>
  <c r="I904" i="8"/>
  <c r="I905" i="8"/>
  <c r="I906" i="8"/>
  <c r="I907" i="8"/>
  <c r="I908" i="8"/>
  <c r="I909" i="8"/>
  <c r="I910" i="8"/>
  <c r="I911" i="8"/>
  <c r="I912" i="8"/>
  <c r="I913" i="8"/>
  <c r="I914" i="8"/>
  <c r="I915" i="8"/>
  <c r="I916" i="8"/>
  <c r="I917" i="8"/>
  <c r="I918" i="8"/>
  <c r="I919" i="8"/>
  <c r="I920" i="8"/>
  <c r="I921" i="8"/>
  <c r="I922" i="8"/>
  <c r="I923" i="8"/>
  <c r="I924" i="8"/>
  <c r="I925" i="8"/>
  <c r="I926" i="8"/>
  <c r="I927" i="8"/>
  <c r="I928" i="8"/>
  <c r="I929" i="8"/>
  <c r="I930" i="8"/>
  <c r="I931" i="8"/>
  <c r="I932" i="8"/>
  <c r="I933" i="8"/>
  <c r="I934" i="8"/>
  <c r="I935" i="8"/>
  <c r="I936" i="8"/>
  <c r="I937" i="8"/>
  <c r="I938" i="8"/>
  <c r="I939" i="8"/>
  <c r="I940" i="8"/>
  <c r="I941" i="8"/>
  <c r="I942" i="8"/>
  <c r="I943" i="8"/>
  <c r="I944" i="8"/>
  <c r="I945" i="8"/>
  <c r="I946" i="8"/>
  <c r="I947" i="8"/>
  <c r="I948" i="8"/>
  <c r="I949" i="8"/>
  <c r="I950" i="8"/>
  <c r="I951" i="8"/>
  <c r="I952" i="8"/>
  <c r="I953" i="8"/>
  <c r="I954" i="8"/>
  <c r="I955" i="8"/>
  <c r="I956" i="8"/>
  <c r="I957" i="8"/>
  <c r="I958" i="8"/>
  <c r="I959" i="8"/>
  <c r="I960" i="8"/>
  <c r="I961" i="8"/>
  <c r="I962" i="8"/>
  <c r="I963" i="8"/>
  <c r="I964" i="8"/>
  <c r="I965" i="8"/>
  <c r="I966" i="8"/>
  <c r="I967" i="8"/>
  <c r="I968" i="8"/>
  <c r="I969" i="8"/>
  <c r="I970" i="8"/>
  <c r="I971" i="8"/>
  <c r="I972" i="8"/>
  <c r="I973" i="8"/>
  <c r="I974" i="8"/>
  <c r="I975" i="8"/>
  <c r="I976" i="8"/>
  <c r="I977" i="8"/>
  <c r="I978" i="8"/>
  <c r="I979" i="8"/>
  <c r="I980" i="8"/>
  <c r="I981" i="8"/>
  <c r="I982" i="8"/>
  <c r="I983" i="8"/>
  <c r="I984" i="8"/>
  <c r="I985" i="8"/>
  <c r="I986" i="8"/>
  <c r="I987" i="8"/>
  <c r="I988" i="8"/>
  <c r="I989" i="8"/>
  <c r="I990" i="8"/>
  <c r="I991" i="8"/>
  <c r="I992" i="8"/>
  <c r="I993" i="8"/>
  <c r="I994" i="8"/>
  <c r="I995" i="8"/>
  <c r="I996" i="8"/>
  <c r="I997" i="8"/>
  <c r="I998" i="8"/>
  <c r="I999" i="8"/>
  <c r="I1000" i="8"/>
  <c r="I1001" i="8"/>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K173" i="12"/>
  <c r="K174" i="12"/>
  <c r="K175" i="12"/>
  <c r="K176" i="12"/>
  <c r="K177" i="12"/>
  <c r="K178" i="12"/>
  <c r="K179" i="12"/>
  <c r="K180" i="12"/>
  <c r="K181" i="12"/>
  <c r="K182" i="12"/>
  <c r="K183" i="12"/>
  <c r="K184" i="12"/>
  <c r="K185" i="12"/>
  <c r="K186" i="12"/>
  <c r="K187" i="12"/>
  <c r="K188" i="12"/>
  <c r="K189" i="12"/>
  <c r="K190" i="12"/>
  <c r="K191" i="12"/>
  <c r="K192" i="12"/>
  <c r="K193" i="12"/>
  <c r="K194" i="12"/>
  <c r="K195" i="12"/>
  <c r="K196" i="12"/>
  <c r="K197" i="12"/>
  <c r="K198" i="12"/>
  <c r="K199" i="12"/>
  <c r="K200" i="12"/>
  <c r="K201" i="12"/>
  <c r="K202" i="12"/>
  <c r="K203" i="12"/>
  <c r="K204" i="12"/>
  <c r="K205" i="12"/>
  <c r="K206" i="12"/>
  <c r="K207" i="12"/>
  <c r="K208" i="12"/>
  <c r="K209" i="12"/>
  <c r="K210" i="12"/>
  <c r="K211" i="12"/>
  <c r="K212" i="12"/>
  <c r="K213" i="12"/>
  <c r="K214" i="12"/>
  <c r="K215" i="12"/>
  <c r="K216" i="12"/>
  <c r="K217" i="12"/>
  <c r="K218" i="12"/>
  <c r="K219" i="12"/>
  <c r="K220" i="12"/>
  <c r="K221" i="12"/>
  <c r="K222" i="12"/>
  <c r="K223" i="12"/>
  <c r="K224" i="12"/>
  <c r="K225" i="12"/>
  <c r="K226" i="12"/>
  <c r="K227" i="12"/>
  <c r="K228" i="12"/>
  <c r="K229" i="12"/>
  <c r="K230" i="12"/>
  <c r="K231" i="12"/>
  <c r="K232" i="12"/>
  <c r="K233" i="12"/>
  <c r="K234" i="12"/>
  <c r="K235" i="12"/>
  <c r="K236" i="12"/>
  <c r="K237" i="12"/>
  <c r="K238" i="12"/>
  <c r="K239" i="12"/>
  <c r="K240" i="12"/>
  <c r="K241" i="12"/>
  <c r="K242" i="12"/>
  <c r="K243" i="12"/>
  <c r="K244" i="12"/>
  <c r="K245" i="12"/>
  <c r="K246" i="12"/>
  <c r="K247" i="12"/>
  <c r="K248" i="12"/>
  <c r="K249" i="12"/>
  <c r="K250" i="12"/>
  <c r="K251" i="12"/>
  <c r="K252" i="12"/>
  <c r="K253" i="12"/>
  <c r="K254" i="12"/>
  <c r="K255" i="12"/>
  <c r="K256" i="12"/>
  <c r="K257" i="12"/>
  <c r="K258" i="12"/>
  <c r="K259" i="12"/>
  <c r="K260" i="12"/>
  <c r="K261" i="12"/>
  <c r="K26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K294" i="12"/>
  <c r="K295" i="12"/>
  <c r="K296" i="12"/>
  <c r="K297" i="12"/>
  <c r="K298" i="12"/>
  <c r="K299" i="12"/>
  <c r="K300" i="12"/>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A300" i="7" l="1"/>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G20" i="7" s="1"/>
  <c r="A19" i="7"/>
  <c r="G19" i="7" s="1"/>
  <c r="A18" i="7"/>
  <c r="A17" i="7"/>
  <c r="A18"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17" i="6"/>
  <c r="I17" i="5"/>
  <c r="F21" i="7" l="1"/>
  <c r="G21" i="7"/>
  <c r="G17" i="7"/>
  <c r="F17" i="7"/>
  <c r="F22" i="7"/>
  <c r="G22" i="7"/>
  <c r="F18" i="7"/>
  <c r="G18" i="7"/>
  <c r="I18"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700" i="8"/>
  <c r="J701" i="8"/>
  <c r="J702" i="8"/>
  <c r="J703" i="8"/>
  <c r="J704" i="8"/>
  <c r="J705" i="8"/>
  <c r="J706" i="8"/>
  <c r="J707" i="8"/>
  <c r="J708" i="8"/>
  <c r="J709" i="8"/>
  <c r="J710" i="8"/>
  <c r="J711" i="8"/>
  <c r="J712" i="8"/>
  <c r="J713" i="8"/>
  <c r="J714" i="8"/>
  <c r="J715" i="8"/>
  <c r="J716" i="8"/>
  <c r="J717" i="8"/>
  <c r="J718" i="8"/>
  <c r="J719" i="8"/>
  <c r="J720" i="8"/>
  <c r="J721" i="8"/>
  <c r="J722" i="8"/>
  <c r="J723" i="8"/>
  <c r="J724" i="8"/>
  <c r="J725" i="8"/>
  <c r="J726" i="8"/>
  <c r="J727" i="8"/>
  <c r="J728" i="8"/>
  <c r="J729" i="8"/>
  <c r="J730" i="8"/>
  <c r="J731" i="8"/>
  <c r="J732" i="8"/>
  <c r="J733" i="8"/>
  <c r="J734" i="8"/>
  <c r="J735" i="8"/>
  <c r="J736" i="8"/>
  <c r="J737" i="8"/>
  <c r="J738" i="8"/>
  <c r="J739" i="8"/>
  <c r="J740" i="8"/>
  <c r="J741" i="8"/>
  <c r="J742" i="8"/>
  <c r="J743" i="8"/>
  <c r="J744" i="8"/>
  <c r="J745" i="8"/>
  <c r="J746" i="8"/>
  <c r="J747" i="8"/>
  <c r="J748" i="8"/>
  <c r="J749" i="8"/>
  <c r="J750" i="8"/>
  <c r="J751" i="8"/>
  <c r="J752" i="8"/>
  <c r="J753" i="8"/>
  <c r="J754" i="8"/>
  <c r="J755" i="8"/>
  <c r="J756" i="8"/>
  <c r="J757" i="8"/>
  <c r="J758" i="8"/>
  <c r="J759" i="8"/>
  <c r="J760" i="8"/>
  <c r="J761" i="8"/>
  <c r="J762" i="8"/>
  <c r="J763" i="8"/>
  <c r="J764" i="8"/>
  <c r="J765" i="8"/>
  <c r="J766" i="8"/>
  <c r="J767" i="8"/>
  <c r="J768" i="8"/>
  <c r="J769" i="8"/>
  <c r="J770" i="8"/>
  <c r="J771" i="8"/>
  <c r="J772" i="8"/>
  <c r="J773" i="8"/>
  <c r="J774" i="8"/>
  <c r="J775" i="8"/>
  <c r="J776" i="8"/>
  <c r="J777" i="8"/>
  <c r="J778" i="8"/>
  <c r="J779" i="8"/>
  <c r="J780" i="8"/>
  <c r="J781" i="8"/>
  <c r="J782" i="8"/>
  <c r="J783" i="8"/>
  <c r="J784" i="8"/>
  <c r="J785" i="8"/>
  <c r="J786" i="8"/>
  <c r="J787" i="8"/>
  <c r="J788" i="8"/>
  <c r="J789" i="8"/>
  <c r="J790" i="8"/>
  <c r="J791" i="8"/>
  <c r="J792" i="8"/>
  <c r="J793" i="8"/>
  <c r="J794" i="8"/>
  <c r="J795" i="8"/>
  <c r="J796" i="8"/>
  <c r="J797" i="8"/>
  <c r="J798" i="8"/>
  <c r="J799" i="8"/>
  <c r="J800" i="8"/>
  <c r="J801" i="8"/>
  <c r="J802" i="8"/>
  <c r="J803" i="8"/>
  <c r="J804" i="8"/>
  <c r="J805" i="8"/>
  <c r="J806" i="8"/>
  <c r="J807" i="8"/>
  <c r="J808" i="8"/>
  <c r="J809" i="8"/>
  <c r="J810" i="8"/>
  <c r="J811" i="8"/>
  <c r="J812" i="8"/>
  <c r="J813" i="8"/>
  <c r="J814" i="8"/>
  <c r="J815" i="8"/>
  <c r="J816" i="8"/>
  <c r="J817" i="8"/>
  <c r="J818" i="8"/>
  <c r="J819" i="8"/>
  <c r="J820" i="8"/>
  <c r="J821" i="8"/>
  <c r="J822" i="8"/>
  <c r="J823" i="8"/>
  <c r="J824" i="8"/>
  <c r="J825" i="8"/>
  <c r="J826" i="8"/>
  <c r="J827" i="8"/>
  <c r="J828" i="8"/>
  <c r="J829" i="8"/>
  <c r="J830" i="8"/>
  <c r="J831" i="8"/>
  <c r="J832" i="8"/>
  <c r="J833" i="8"/>
  <c r="J834" i="8"/>
  <c r="J835" i="8"/>
  <c r="J836" i="8"/>
  <c r="J837" i="8"/>
  <c r="J838" i="8"/>
  <c r="J839" i="8"/>
  <c r="J840" i="8"/>
  <c r="J841" i="8"/>
  <c r="J842" i="8"/>
  <c r="J843" i="8"/>
  <c r="J844" i="8"/>
  <c r="J845" i="8"/>
  <c r="J846" i="8"/>
  <c r="J847" i="8"/>
  <c r="J848" i="8"/>
  <c r="J849" i="8"/>
  <c r="J850" i="8"/>
  <c r="J851" i="8"/>
  <c r="J852" i="8"/>
  <c r="J853" i="8"/>
  <c r="J854" i="8"/>
  <c r="J855" i="8"/>
  <c r="J856" i="8"/>
  <c r="J857" i="8"/>
  <c r="J858" i="8"/>
  <c r="J859" i="8"/>
  <c r="J860" i="8"/>
  <c r="J861" i="8"/>
  <c r="J862" i="8"/>
  <c r="J863" i="8"/>
  <c r="J864" i="8"/>
  <c r="J865" i="8"/>
  <c r="J866" i="8"/>
  <c r="J867" i="8"/>
  <c r="J868" i="8"/>
  <c r="J869" i="8"/>
  <c r="J870" i="8"/>
  <c r="J871" i="8"/>
  <c r="J872" i="8"/>
  <c r="J873" i="8"/>
  <c r="J874" i="8"/>
  <c r="J875" i="8"/>
  <c r="J876" i="8"/>
  <c r="J877" i="8"/>
  <c r="J878" i="8"/>
  <c r="J879" i="8"/>
  <c r="J880" i="8"/>
  <c r="J881" i="8"/>
  <c r="J882" i="8"/>
  <c r="J883" i="8"/>
  <c r="J884" i="8"/>
  <c r="J885" i="8"/>
  <c r="J886" i="8"/>
  <c r="J887" i="8"/>
  <c r="J888" i="8"/>
  <c r="J889" i="8"/>
  <c r="J890" i="8"/>
  <c r="J891" i="8"/>
  <c r="J892" i="8"/>
  <c r="J893" i="8"/>
  <c r="J894" i="8"/>
  <c r="J895" i="8"/>
  <c r="J896" i="8"/>
  <c r="J897" i="8"/>
  <c r="J898" i="8"/>
  <c r="J899" i="8"/>
  <c r="J900" i="8"/>
  <c r="J901" i="8"/>
  <c r="J902" i="8"/>
  <c r="J903" i="8"/>
  <c r="J904" i="8"/>
  <c r="J905" i="8"/>
  <c r="J906" i="8"/>
  <c r="J907" i="8"/>
  <c r="J908" i="8"/>
  <c r="J909" i="8"/>
  <c r="J910" i="8"/>
  <c r="J911" i="8"/>
  <c r="J912" i="8"/>
  <c r="J913" i="8"/>
  <c r="J914" i="8"/>
  <c r="J915" i="8"/>
  <c r="J916" i="8"/>
  <c r="J917" i="8"/>
  <c r="J918" i="8"/>
  <c r="J919" i="8"/>
  <c r="J920" i="8"/>
  <c r="J921" i="8"/>
  <c r="J922" i="8"/>
  <c r="J923" i="8"/>
  <c r="J924" i="8"/>
  <c r="J925" i="8"/>
  <c r="J926" i="8"/>
  <c r="J927" i="8"/>
  <c r="J928" i="8"/>
  <c r="J929" i="8"/>
  <c r="J930" i="8"/>
  <c r="J931" i="8"/>
  <c r="J932" i="8"/>
  <c r="J933" i="8"/>
  <c r="J934" i="8"/>
  <c r="J935" i="8"/>
  <c r="J936" i="8"/>
  <c r="J937" i="8"/>
  <c r="J938" i="8"/>
  <c r="J939" i="8"/>
  <c r="J940" i="8"/>
  <c r="J941" i="8"/>
  <c r="J942" i="8"/>
  <c r="J943" i="8"/>
  <c r="J944" i="8"/>
  <c r="J945" i="8"/>
  <c r="J946" i="8"/>
  <c r="J947" i="8"/>
  <c r="J948" i="8"/>
  <c r="J949" i="8"/>
  <c r="J950" i="8"/>
  <c r="J951" i="8"/>
  <c r="J952" i="8"/>
  <c r="J953" i="8"/>
  <c r="J954" i="8"/>
  <c r="J955" i="8"/>
  <c r="J956" i="8"/>
  <c r="J957" i="8"/>
  <c r="J958" i="8"/>
  <c r="J959" i="8"/>
  <c r="J960" i="8"/>
  <c r="J961" i="8"/>
  <c r="J962" i="8"/>
  <c r="J963" i="8"/>
  <c r="J964" i="8"/>
  <c r="J965" i="8"/>
  <c r="J966" i="8"/>
  <c r="J967" i="8"/>
  <c r="J968" i="8"/>
  <c r="J969" i="8"/>
  <c r="J970" i="8"/>
  <c r="J971" i="8"/>
  <c r="J972" i="8"/>
  <c r="J973" i="8"/>
  <c r="J974" i="8"/>
  <c r="J975" i="8"/>
  <c r="J976" i="8"/>
  <c r="J977" i="8"/>
  <c r="J978" i="8"/>
  <c r="J979" i="8"/>
  <c r="J980" i="8"/>
  <c r="J981" i="8"/>
  <c r="J982" i="8"/>
  <c r="J983" i="8"/>
  <c r="J984" i="8"/>
  <c r="J985" i="8"/>
  <c r="J986" i="8"/>
  <c r="J987" i="8"/>
  <c r="J988" i="8"/>
  <c r="J989" i="8"/>
  <c r="J990" i="8"/>
  <c r="J991" i="8"/>
  <c r="J992" i="8"/>
  <c r="J993" i="8"/>
  <c r="J994" i="8"/>
  <c r="J995" i="8"/>
  <c r="J996" i="8"/>
  <c r="J997" i="8"/>
  <c r="J998" i="8"/>
  <c r="J999" i="8"/>
  <c r="J1000" i="8"/>
  <c r="J100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G670" i="8"/>
  <c r="G671" i="8"/>
  <c r="G672" i="8"/>
  <c r="G673" i="8"/>
  <c r="G674" i="8"/>
  <c r="G675" i="8"/>
  <c r="G676" i="8"/>
  <c r="G677" i="8"/>
  <c r="G678" i="8"/>
  <c r="G679" i="8"/>
  <c r="G680" i="8"/>
  <c r="G681" i="8"/>
  <c r="G682" i="8"/>
  <c r="G683" i="8"/>
  <c r="G684" i="8"/>
  <c r="G685" i="8"/>
  <c r="G686" i="8"/>
  <c r="G687" i="8"/>
  <c r="G688" i="8"/>
  <c r="G689" i="8"/>
  <c r="G690" i="8"/>
  <c r="G691" i="8"/>
  <c r="G692" i="8"/>
  <c r="G693" i="8"/>
  <c r="G694" i="8"/>
  <c r="G695" i="8"/>
  <c r="G696" i="8"/>
  <c r="G697" i="8"/>
  <c r="G698" i="8"/>
  <c r="G699" i="8"/>
  <c r="G700" i="8"/>
  <c r="G701" i="8"/>
  <c r="G702" i="8"/>
  <c r="G703" i="8"/>
  <c r="G704" i="8"/>
  <c r="G705" i="8"/>
  <c r="G706" i="8"/>
  <c r="G707" i="8"/>
  <c r="G708" i="8"/>
  <c r="G709" i="8"/>
  <c r="G710" i="8"/>
  <c r="G711" i="8"/>
  <c r="G712" i="8"/>
  <c r="G713" i="8"/>
  <c r="G714" i="8"/>
  <c r="G715" i="8"/>
  <c r="G716" i="8"/>
  <c r="G717" i="8"/>
  <c r="G718" i="8"/>
  <c r="G719" i="8"/>
  <c r="G720" i="8"/>
  <c r="G721" i="8"/>
  <c r="G722" i="8"/>
  <c r="G723" i="8"/>
  <c r="G724" i="8"/>
  <c r="G725" i="8"/>
  <c r="G726" i="8"/>
  <c r="G727" i="8"/>
  <c r="G728" i="8"/>
  <c r="G729" i="8"/>
  <c r="G730" i="8"/>
  <c r="G731" i="8"/>
  <c r="G732" i="8"/>
  <c r="G733" i="8"/>
  <c r="G734" i="8"/>
  <c r="G735" i="8"/>
  <c r="G736" i="8"/>
  <c r="G737" i="8"/>
  <c r="G738" i="8"/>
  <c r="G739" i="8"/>
  <c r="G740" i="8"/>
  <c r="G741" i="8"/>
  <c r="G742" i="8"/>
  <c r="G743" i="8"/>
  <c r="G744" i="8"/>
  <c r="G745" i="8"/>
  <c r="G746" i="8"/>
  <c r="G747" i="8"/>
  <c r="G748" i="8"/>
  <c r="G749" i="8"/>
  <c r="G750" i="8"/>
  <c r="G751" i="8"/>
  <c r="G752" i="8"/>
  <c r="G753" i="8"/>
  <c r="G754" i="8"/>
  <c r="G755" i="8"/>
  <c r="G756" i="8"/>
  <c r="G757" i="8"/>
  <c r="G758" i="8"/>
  <c r="G759" i="8"/>
  <c r="G760" i="8"/>
  <c r="G761" i="8"/>
  <c r="G762" i="8"/>
  <c r="G763" i="8"/>
  <c r="G764" i="8"/>
  <c r="G765" i="8"/>
  <c r="G766" i="8"/>
  <c r="G767" i="8"/>
  <c r="G768" i="8"/>
  <c r="G769" i="8"/>
  <c r="G770" i="8"/>
  <c r="G771" i="8"/>
  <c r="G772" i="8"/>
  <c r="G773" i="8"/>
  <c r="G774" i="8"/>
  <c r="G775" i="8"/>
  <c r="G776" i="8"/>
  <c r="G777" i="8"/>
  <c r="G778" i="8"/>
  <c r="G779" i="8"/>
  <c r="G780" i="8"/>
  <c r="G781" i="8"/>
  <c r="G782" i="8"/>
  <c r="G783" i="8"/>
  <c r="G784" i="8"/>
  <c r="G785" i="8"/>
  <c r="G786" i="8"/>
  <c r="G787" i="8"/>
  <c r="G788" i="8"/>
  <c r="G789" i="8"/>
  <c r="G790" i="8"/>
  <c r="G791" i="8"/>
  <c r="G792" i="8"/>
  <c r="G793" i="8"/>
  <c r="G794" i="8"/>
  <c r="G795" i="8"/>
  <c r="G796" i="8"/>
  <c r="G797" i="8"/>
  <c r="G798" i="8"/>
  <c r="G799" i="8"/>
  <c r="G800" i="8"/>
  <c r="G801" i="8"/>
  <c r="G802" i="8"/>
  <c r="G803" i="8"/>
  <c r="G804" i="8"/>
  <c r="G805" i="8"/>
  <c r="G806" i="8"/>
  <c r="G807" i="8"/>
  <c r="G808" i="8"/>
  <c r="G809" i="8"/>
  <c r="G810" i="8"/>
  <c r="G811" i="8"/>
  <c r="G812" i="8"/>
  <c r="G813" i="8"/>
  <c r="G814" i="8"/>
  <c r="G815" i="8"/>
  <c r="G816" i="8"/>
  <c r="G817" i="8"/>
  <c r="G818" i="8"/>
  <c r="G819" i="8"/>
  <c r="G820" i="8"/>
  <c r="G821" i="8"/>
  <c r="G822" i="8"/>
  <c r="G823" i="8"/>
  <c r="G824" i="8"/>
  <c r="G825" i="8"/>
  <c r="G826" i="8"/>
  <c r="G827" i="8"/>
  <c r="G828" i="8"/>
  <c r="G829" i="8"/>
  <c r="G830" i="8"/>
  <c r="G831" i="8"/>
  <c r="G832" i="8"/>
  <c r="G833" i="8"/>
  <c r="G834" i="8"/>
  <c r="G835" i="8"/>
  <c r="G836" i="8"/>
  <c r="G837" i="8"/>
  <c r="G838" i="8"/>
  <c r="G839" i="8"/>
  <c r="G840" i="8"/>
  <c r="G841" i="8"/>
  <c r="G842" i="8"/>
  <c r="G843" i="8"/>
  <c r="G844" i="8"/>
  <c r="G845" i="8"/>
  <c r="G846" i="8"/>
  <c r="G847" i="8"/>
  <c r="G848" i="8"/>
  <c r="G849" i="8"/>
  <c r="G850" i="8"/>
  <c r="G851" i="8"/>
  <c r="G852" i="8"/>
  <c r="G853" i="8"/>
  <c r="G854" i="8"/>
  <c r="G855" i="8"/>
  <c r="G856" i="8"/>
  <c r="G857" i="8"/>
  <c r="G858" i="8"/>
  <c r="G859" i="8"/>
  <c r="G860" i="8"/>
  <c r="G861" i="8"/>
  <c r="G862" i="8"/>
  <c r="G863" i="8"/>
  <c r="G864" i="8"/>
  <c r="G865" i="8"/>
  <c r="G866" i="8"/>
  <c r="G867" i="8"/>
  <c r="G868" i="8"/>
  <c r="G869" i="8"/>
  <c r="G870" i="8"/>
  <c r="G871" i="8"/>
  <c r="G872" i="8"/>
  <c r="G873" i="8"/>
  <c r="G874" i="8"/>
  <c r="G875" i="8"/>
  <c r="G876" i="8"/>
  <c r="G877" i="8"/>
  <c r="G878" i="8"/>
  <c r="G879" i="8"/>
  <c r="G880" i="8"/>
  <c r="G881" i="8"/>
  <c r="G882" i="8"/>
  <c r="G883" i="8"/>
  <c r="G884" i="8"/>
  <c r="G885" i="8"/>
  <c r="G886" i="8"/>
  <c r="G887" i="8"/>
  <c r="G888" i="8"/>
  <c r="G889" i="8"/>
  <c r="G890" i="8"/>
  <c r="G891" i="8"/>
  <c r="G892" i="8"/>
  <c r="G893" i="8"/>
  <c r="G894" i="8"/>
  <c r="G895" i="8"/>
  <c r="G896" i="8"/>
  <c r="G897" i="8"/>
  <c r="G898" i="8"/>
  <c r="G899" i="8"/>
  <c r="G900" i="8"/>
  <c r="G901" i="8"/>
  <c r="G902" i="8"/>
  <c r="G903" i="8"/>
  <c r="G904" i="8"/>
  <c r="G905" i="8"/>
  <c r="G906" i="8"/>
  <c r="G907" i="8"/>
  <c r="G908" i="8"/>
  <c r="G909" i="8"/>
  <c r="G910" i="8"/>
  <c r="G911" i="8"/>
  <c r="G912" i="8"/>
  <c r="G913" i="8"/>
  <c r="G914" i="8"/>
  <c r="G915" i="8"/>
  <c r="G916" i="8"/>
  <c r="G917" i="8"/>
  <c r="G918" i="8"/>
  <c r="G919" i="8"/>
  <c r="G920" i="8"/>
  <c r="G921" i="8"/>
  <c r="G922" i="8"/>
  <c r="G923" i="8"/>
  <c r="G924" i="8"/>
  <c r="G925" i="8"/>
  <c r="G926" i="8"/>
  <c r="G927" i="8"/>
  <c r="G928" i="8"/>
  <c r="G929" i="8"/>
  <c r="G930" i="8"/>
  <c r="G931" i="8"/>
  <c r="G932" i="8"/>
  <c r="G933" i="8"/>
  <c r="G934" i="8"/>
  <c r="G935" i="8"/>
  <c r="G936" i="8"/>
  <c r="G937" i="8"/>
  <c r="G938" i="8"/>
  <c r="G939" i="8"/>
  <c r="G940" i="8"/>
  <c r="G941" i="8"/>
  <c r="G942" i="8"/>
  <c r="G943" i="8"/>
  <c r="G944" i="8"/>
  <c r="G945" i="8"/>
  <c r="G946" i="8"/>
  <c r="G947" i="8"/>
  <c r="G948" i="8"/>
  <c r="G949" i="8"/>
  <c r="G950" i="8"/>
  <c r="G951" i="8"/>
  <c r="G952" i="8"/>
  <c r="G953" i="8"/>
  <c r="G954" i="8"/>
  <c r="G955" i="8"/>
  <c r="G956" i="8"/>
  <c r="G957" i="8"/>
  <c r="G958" i="8"/>
  <c r="G959" i="8"/>
  <c r="G960" i="8"/>
  <c r="G961" i="8"/>
  <c r="G962" i="8"/>
  <c r="G963" i="8"/>
  <c r="G964" i="8"/>
  <c r="G965" i="8"/>
  <c r="G966" i="8"/>
  <c r="G967" i="8"/>
  <c r="G968" i="8"/>
  <c r="G969" i="8"/>
  <c r="G970" i="8"/>
  <c r="G971" i="8"/>
  <c r="G972" i="8"/>
  <c r="G973" i="8"/>
  <c r="G974" i="8"/>
  <c r="G975" i="8"/>
  <c r="G976" i="8"/>
  <c r="G977" i="8"/>
  <c r="G978" i="8"/>
  <c r="G979" i="8"/>
  <c r="G980" i="8"/>
  <c r="G981" i="8"/>
  <c r="G982" i="8"/>
  <c r="G983" i="8"/>
  <c r="G984" i="8"/>
  <c r="G985" i="8"/>
  <c r="G986" i="8"/>
  <c r="G987" i="8"/>
  <c r="G988" i="8"/>
  <c r="G989" i="8"/>
  <c r="G990" i="8"/>
  <c r="G991" i="8"/>
  <c r="G992" i="8"/>
  <c r="G993" i="8"/>
  <c r="G994" i="8"/>
  <c r="G995" i="8"/>
  <c r="G996" i="8"/>
  <c r="G997" i="8"/>
  <c r="G998" i="8"/>
  <c r="G999" i="8"/>
  <c r="G1000" i="8"/>
  <c r="G100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6" i="8"/>
  <c r="F667" i="8"/>
  <c r="F668" i="8"/>
  <c r="F669" i="8"/>
  <c r="F670" i="8"/>
  <c r="F671" i="8"/>
  <c r="F672" i="8"/>
  <c r="F673" i="8"/>
  <c r="F674" i="8"/>
  <c r="F675" i="8"/>
  <c r="F676" i="8"/>
  <c r="F677" i="8"/>
  <c r="F678" i="8"/>
  <c r="F679" i="8"/>
  <c r="F680" i="8"/>
  <c r="F681" i="8"/>
  <c r="F682" i="8"/>
  <c r="F683" i="8"/>
  <c r="F684" i="8"/>
  <c r="F685" i="8"/>
  <c r="F686" i="8"/>
  <c r="F687" i="8"/>
  <c r="F688" i="8"/>
  <c r="F689" i="8"/>
  <c r="F690" i="8"/>
  <c r="F691" i="8"/>
  <c r="F692" i="8"/>
  <c r="F693" i="8"/>
  <c r="F694" i="8"/>
  <c r="F695" i="8"/>
  <c r="F696" i="8"/>
  <c r="F697" i="8"/>
  <c r="F698" i="8"/>
  <c r="F699" i="8"/>
  <c r="F700" i="8"/>
  <c r="F701" i="8"/>
  <c r="F702" i="8"/>
  <c r="F703" i="8"/>
  <c r="F704" i="8"/>
  <c r="F705" i="8"/>
  <c r="F706" i="8"/>
  <c r="F707" i="8"/>
  <c r="F708" i="8"/>
  <c r="F709" i="8"/>
  <c r="F710" i="8"/>
  <c r="F711" i="8"/>
  <c r="F712" i="8"/>
  <c r="F713" i="8"/>
  <c r="F714" i="8"/>
  <c r="F715" i="8"/>
  <c r="F716" i="8"/>
  <c r="F717" i="8"/>
  <c r="F718" i="8"/>
  <c r="F719" i="8"/>
  <c r="F720" i="8"/>
  <c r="F721" i="8"/>
  <c r="F722" i="8"/>
  <c r="F723" i="8"/>
  <c r="F724" i="8"/>
  <c r="F725" i="8"/>
  <c r="F726" i="8"/>
  <c r="F727" i="8"/>
  <c r="F728" i="8"/>
  <c r="F729" i="8"/>
  <c r="F730" i="8"/>
  <c r="F731" i="8"/>
  <c r="F732" i="8"/>
  <c r="F733" i="8"/>
  <c r="F734" i="8"/>
  <c r="F735" i="8"/>
  <c r="F736" i="8"/>
  <c r="F737" i="8"/>
  <c r="F738" i="8"/>
  <c r="F739" i="8"/>
  <c r="F740" i="8"/>
  <c r="F741" i="8"/>
  <c r="F742" i="8"/>
  <c r="F743" i="8"/>
  <c r="F744" i="8"/>
  <c r="F745" i="8"/>
  <c r="F746" i="8"/>
  <c r="F747" i="8"/>
  <c r="F748" i="8"/>
  <c r="F749" i="8"/>
  <c r="F750" i="8"/>
  <c r="F751" i="8"/>
  <c r="F752" i="8"/>
  <c r="F753" i="8"/>
  <c r="F754" i="8"/>
  <c r="F755" i="8"/>
  <c r="F756" i="8"/>
  <c r="F757" i="8"/>
  <c r="F758" i="8"/>
  <c r="F759" i="8"/>
  <c r="F760" i="8"/>
  <c r="F761" i="8"/>
  <c r="F762" i="8"/>
  <c r="F763" i="8"/>
  <c r="F764" i="8"/>
  <c r="F765" i="8"/>
  <c r="F766" i="8"/>
  <c r="F767" i="8"/>
  <c r="F768" i="8"/>
  <c r="F769" i="8"/>
  <c r="F770" i="8"/>
  <c r="F771" i="8"/>
  <c r="F772" i="8"/>
  <c r="F773" i="8"/>
  <c r="F774" i="8"/>
  <c r="F775" i="8"/>
  <c r="F776" i="8"/>
  <c r="F777" i="8"/>
  <c r="F778" i="8"/>
  <c r="F779" i="8"/>
  <c r="F780" i="8"/>
  <c r="F781" i="8"/>
  <c r="F782" i="8"/>
  <c r="F783" i="8"/>
  <c r="F784" i="8"/>
  <c r="F785" i="8"/>
  <c r="F786" i="8"/>
  <c r="F787" i="8"/>
  <c r="F788" i="8"/>
  <c r="F789" i="8"/>
  <c r="F790" i="8"/>
  <c r="F791" i="8"/>
  <c r="F792" i="8"/>
  <c r="F793" i="8"/>
  <c r="F794" i="8"/>
  <c r="F795" i="8"/>
  <c r="F796" i="8"/>
  <c r="F797" i="8"/>
  <c r="F798" i="8"/>
  <c r="F799" i="8"/>
  <c r="F800" i="8"/>
  <c r="F801" i="8"/>
  <c r="F802" i="8"/>
  <c r="F803" i="8"/>
  <c r="F804" i="8"/>
  <c r="F805" i="8"/>
  <c r="F806" i="8"/>
  <c r="F807" i="8"/>
  <c r="F808" i="8"/>
  <c r="F809" i="8"/>
  <c r="F810" i="8"/>
  <c r="F811" i="8"/>
  <c r="F812" i="8"/>
  <c r="F813" i="8"/>
  <c r="F814" i="8"/>
  <c r="F815" i="8"/>
  <c r="F816" i="8"/>
  <c r="F817" i="8"/>
  <c r="F818" i="8"/>
  <c r="F819" i="8"/>
  <c r="F820" i="8"/>
  <c r="F821" i="8"/>
  <c r="F822" i="8"/>
  <c r="F823" i="8"/>
  <c r="F824" i="8"/>
  <c r="F825" i="8"/>
  <c r="F826" i="8"/>
  <c r="F827" i="8"/>
  <c r="F828" i="8"/>
  <c r="F829" i="8"/>
  <c r="F830" i="8"/>
  <c r="F831" i="8"/>
  <c r="F832" i="8"/>
  <c r="F833" i="8"/>
  <c r="F834" i="8"/>
  <c r="F835" i="8"/>
  <c r="F836" i="8"/>
  <c r="F837" i="8"/>
  <c r="F838" i="8"/>
  <c r="F839" i="8"/>
  <c r="F840" i="8"/>
  <c r="F841" i="8"/>
  <c r="F842" i="8"/>
  <c r="F843" i="8"/>
  <c r="F844" i="8"/>
  <c r="F845" i="8"/>
  <c r="F846" i="8"/>
  <c r="F847" i="8"/>
  <c r="F848" i="8"/>
  <c r="F849" i="8"/>
  <c r="F850" i="8"/>
  <c r="F851" i="8"/>
  <c r="F852" i="8"/>
  <c r="F853" i="8"/>
  <c r="F854" i="8"/>
  <c r="F855" i="8"/>
  <c r="F856" i="8"/>
  <c r="F857" i="8"/>
  <c r="F858" i="8"/>
  <c r="F859" i="8"/>
  <c r="F860" i="8"/>
  <c r="F861" i="8"/>
  <c r="F862" i="8"/>
  <c r="F863" i="8"/>
  <c r="F864" i="8"/>
  <c r="F865" i="8"/>
  <c r="F866" i="8"/>
  <c r="F867" i="8"/>
  <c r="F868" i="8"/>
  <c r="F869" i="8"/>
  <c r="F870" i="8"/>
  <c r="F871" i="8"/>
  <c r="F872" i="8"/>
  <c r="F873" i="8"/>
  <c r="F874" i="8"/>
  <c r="F875" i="8"/>
  <c r="F876" i="8"/>
  <c r="F877" i="8"/>
  <c r="F878" i="8"/>
  <c r="F879" i="8"/>
  <c r="F880" i="8"/>
  <c r="F881" i="8"/>
  <c r="F882" i="8"/>
  <c r="F883" i="8"/>
  <c r="F884" i="8"/>
  <c r="F885" i="8"/>
  <c r="F886" i="8"/>
  <c r="F887" i="8"/>
  <c r="F888" i="8"/>
  <c r="F889" i="8"/>
  <c r="F890" i="8"/>
  <c r="F891" i="8"/>
  <c r="F892" i="8"/>
  <c r="F893" i="8"/>
  <c r="F894" i="8"/>
  <c r="F895" i="8"/>
  <c r="F896" i="8"/>
  <c r="F897" i="8"/>
  <c r="F898" i="8"/>
  <c r="F899" i="8"/>
  <c r="F900" i="8"/>
  <c r="F901" i="8"/>
  <c r="F902" i="8"/>
  <c r="F903" i="8"/>
  <c r="F904" i="8"/>
  <c r="F905" i="8"/>
  <c r="F906" i="8"/>
  <c r="F907" i="8"/>
  <c r="F908" i="8"/>
  <c r="F909" i="8"/>
  <c r="F910" i="8"/>
  <c r="F911" i="8"/>
  <c r="F912" i="8"/>
  <c r="F913" i="8"/>
  <c r="F914" i="8"/>
  <c r="F915" i="8"/>
  <c r="F916" i="8"/>
  <c r="F917" i="8"/>
  <c r="F918" i="8"/>
  <c r="F919" i="8"/>
  <c r="F920" i="8"/>
  <c r="F921" i="8"/>
  <c r="F922" i="8"/>
  <c r="F923" i="8"/>
  <c r="F924" i="8"/>
  <c r="F925" i="8"/>
  <c r="F926" i="8"/>
  <c r="F927" i="8"/>
  <c r="F928" i="8"/>
  <c r="F929" i="8"/>
  <c r="F930" i="8"/>
  <c r="F931" i="8"/>
  <c r="F932" i="8"/>
  <c r="F933" i="8"/>
  <c r="F934" i="8"/>
  <c r="F935" i="8"/>
  <c r="F936" i="8"/>
  <c r="F937" i="8"/>
  <c r="F938" i="8"/>
  <c r="F939" i="8"/>
  <c r="F940" i="8"/>
  <c r="F941" i="8"/>
  <c r="F942" i="8"/>
  <c r="F943" i="8"/>
  <c r="F944" i="8"/>
  <c r="F945" i="8"/>
  <c r="F946" i="8"/>
  <c r="F947" i="8"/>
  <c r="F948" i="8"/>
  <c r="F949" i="8"/>
  <c r="F950" i="8"/>
  <c r="F951" i="8"/>
  <c r="F952" i="8"/>
  <c r="F953" i="8"/>
  <c r="F954" i="8"/>
  <c r="F955" i="8"/>
  <c r="F956" i="8"/>
  <c r="F957" i="8"/>
  <c r="F958" i="8"/>
  <c r="F959" i="8"/>
  <c r="F960" i="8"/>
  <c r="F961" i="8"/>
  <c r="F962" i="8"/>
  <c r="F963" i="8"/>
  <c r="F964" i="8"/>
  <c r="F965" i="8"/>
  <c r="F966" i="8"/>
  <c r="F967" i="8"/>
  <c r="F968" i="8"/>
  <c r="F969" i="8"/>
  <c r="F970" i="8"/>
  <c r="F971" i="8"/>
  <c r="F972" i="8"/>
  <c r="F973" i="8"/>
  <c r="F974" i="8"/>
  <c r="F975" i="8"/>
  <c r="F976" i="8"/>
  <c r="F977" i="8"/>
  <c r="F978" i="8"/>
  <c r="F979" i="8"/>
  <c r="F980" i="8"/>
  <c r="F981" i="8"/>
  <c r="F982" i="8"/>
  <c r="F983" i="8"/>
  <c r="F984" i="8"/>
  <c r="F985" i="8"/>
  <c r="F986" i="8"/>
  <c r="F987" i="8"/>
  <c r="F988" i="8"/>
  <c r="F989" i="8"/>
  <c r="F990" i="8"/>
  <c r="F991" i="8"/>
  <c r="F992" i="8"/>
  <c r="F993" i="8"/>
  <c r="F994" i="8"/>
  <c r="F995" i="8"/>
  <c r="F996" i="8"/>
  <c r="F997" i="8"/>
  <c r="F998" i="8"/>
  <c r="F999" i="8"/>
  <c r="F1000" i="8"/>
  <c r="F1001" i="8"/>
  <c r="E18" i="8"/>
  <c r="L18" i="8" s="1"/>
  <c r="E19" i="8"/>
  <c r="L19" i="8" s="1"/>
  <c r="E20" i="8"/>
  <c r="L20" i="8" s="1"/>
  <c r="E21" i="8"/>
  <c r="L21" i="8" s="1"/>
  <c r="E22" i="8"/>
  <c r="L22" i="8" s="1"/>
  <c r="E23" i="8"/>
  <c r="L23" i="8" s="1"/>
  <c r="E24" i="8"/>
  <c r="L24" i="8" s="1"/>
  <c r="E25" i="8"/>
  <c r="L25" i="8" s="1"/>
  <c r="E26" i="8"/>
  <c r="L26" i="8" s="1"/>
  <c r="E27" i="8"/>
  <c r="L27" i="8" s="1"/>
  <c r="E28" i="8"/>
  <c r="L28" i="8" s="1"/>
  <c r="E29" i="8"/>
  <c r="L29" i="8" s="1"/>
  <c r="E30" i="8"/>
  <c r="L30" i="8" s="1"/>
  <c r="E31" i="8"/>
  <c r="L31" i="8" s="1"/>
  <c r="E32" i="8"/>
  <c r="L32" i="8" s="1"/>
  <c r="E33" i="8"/>
  <c r="L33" i="8" s="1"/>
  <c r="E34" i="8"/>
  <c r="L34" i="8" s="1"/>
  <c r="E35" i="8"/>
  <c r="L35" i="8" s="1"/>
  <c r="E36" i="8"/>
  <c r="L36" i="8" s="1"/>
  <c r="E37" i="8"/>
  <c r="L37" i="8" s="1"/>
  <c r="E38" i="8"/>
  <c r="L38" i="8" s="1"/>
  <c r="E39" i="8"/>
  <c r="L39" i="8" s="1"/>
  <c r="E40" i="8"/>
  <c r="L40" i="8" s="1"/>
  <c r="E41" i="8"/>
  <c r="L41" i="8" s="1"/>
  <c r="E42" i="8"/>
  <c r="L42" i="8" s="1"/>
  <c r="E43" i="8"/>
  <c r="L43" i="8" s="1"/>
  <c r="E44" i="8"/>
  <c r="L44" i="8" s="1"/>
  <c r="E45" i="8"/>
  <c r="L45" i="8" s="1"/>
  <c r="E46" i="8"/>
  <c r="L46" i="8" s="1"/>
  <c r="E47" i="8"/>
  <c r="L47" i="8" s="1"/>
  <c r="E48" i="8"/>
  <c r="L48" i="8" s="1"/>
  <c r="E49" i="8"/>
  <c r="L49" i="8" s="1"/>
  <c r="E50" i="8"/>
  <c r="L50" i="8" s="1"/>
  <c r="E51" i="8"/>
  <c r="L51" i="8" s="1"/>
  <c r="E52" i="8"/>
  <c r="L52" i="8" s="1"/>
  <c r="E53" i="8"/>
  <c r="L53" i="8" s="1"/>
  <c r="E54" i="8"/>
  <c r="L54" i="8" s="1"/>
  <c r="E55" i="8"/>
  <c r="L55" i="8" s="1"/>
  <c r="E56" i="8"/>
  <c r="L56" i="8" s="1"/>
  <c r="E57" i="8"/>
  <c r="L57" i="8" s="1"/>
  <c r="E58" i="8"/>
  <c r="L58" i="8" s="1"/>
  <c r="E59" i="8"/>
  <c r="L59" i="8" s="1"/>
  <c r="E60" i="8"/>
  <c r="L60" i="8" s="1"/>
  <c r="E61" i="8"/>
  <c r="L61" i="8" s="1"/>
  <c r="E62" i="8"/>
  <c r="L62" i="8" s="1"/>
  <c r="E63" i="8"/>
  <c r="L63" i="8" s="1"/>
  <c r="E64" i="8"/>
  <c r="L64" i="8" s="1"/>
  <c r="E65" i="8"/>
  <c r="L65" i="8" s="1"/>
  <c r="E66" i="8"/>
  <c r="L66" i="8" s="1"/>
  <c r="E67" i="8"/>
  <c r="L67" i="8" s="1"/>
  <c r="E68" i="8"/>
  <c r="L68" i="8" s="1"/>
  <c r="E69" i="8"/>
  <c r="L69" i="8" s="1"/>
  <c r="E70" i="8"/>
  <c r="L70" i="8" s="1"/>
  <c r="E71" i="8"/>
  <c r="L71" i="8" s="1"/>
  <c r="E72" i="8"/>
  <c r="L72" i="8" s="1"/>
  <c r="E73" i="8"/>
  <c r="L73" i="8" s="1"/>
  <c r="E74" i="8"/>
  <c r="L74" i="8" s="1"/>
  <c r="E75" i="8"/>
  <c r="L75" i="8" s="1"/>
  <c r="E76" i="8"/>
  <c r="L76" i="8" s="1"/>
  <c r="E77" i="8"/>
  <c r="L77" i="8" s="1"/>
  <c r="E78" i="8"/>
  <c r="L78" i="8" s="1"/>
  <c r="E79" i="8"/>
  <c r="L79" i="8" s="1"/>
  <c r="E80" i="8"/>
  <c r="L80" i="8" s="1"/>
  <c r="E81" i="8"/>
  <c r="L81" i="8" s="1"/>
  <c r="E82" i="8"/>
  <c r="L82" i="8" s="1"/>
  <c r="E83" i="8"/>
  <c r="L83" i="8" s="1"/>
  <c r="E84" i="8"/>
  <c r="L84" i="8" s="1"/>
  <c r="E85" i="8"/>
  <c r="L85" i="8" s="1"/>
  <c r="E86" i="8"/>
  <c r="L86" i="8" s="1"/>
  <c r="E87" i="8"/>
  <c r="L87" i="8" s="1"/>
  <c r="E88" i="8"/>
  <c r="L88" i="8" s="1"/>
  <c r="E89" i="8"/>
  <c r="L89" i="8" s="1"/>
  <c r="E90" i="8"/>
  <c r="L90" i="8" s="1"/>
  <c r="E91" i="8"/>
  <c r="L91" i="8" s="1"/>
  <c r="E92" i="8"/>
  <c r="L92" i="8" s="1"/>
  <c r="E93" i="8"/>
  <c r="L93" i="8" s="1"/>
  <c r="E94" i="8"/>
  <c r="L94" i="8" s="1"/>
  <c r="E95" i="8"/>
  <c r="L95" i="8" s="1"/>
  <c r="E96" i="8"/>
  <c r="L96" i="8" s="1"/>
  <c r="E97" i="8"/>
  <c r="L97" i="8" s="1"/>
  <c r="E98" i="8"/>
  <c r="L98" i="8" s="1"/>
  <c r="E99" i="8"/>
  <c r="L99" i="8" s="1"/>
  <c r="E100" i="8"/>
  <c r="L100" i="8" s="1"/>
  <c r="E101" i="8"/>
  <c r="L101" i="8" s="1"/>
  <c r="E102" i="8"/>
  <c r="L102" i="8" s="1"/>
  <c r="E103" i="8"/>
  <c r="L103" i="8" s="1"/>
  <c r="E104" i="8"/>
  <c r="L104" i="8" s="1"/>
  <c r="E105" i="8"/>
  <c r="L105" i="8" s="1"/>
  <c r="E106" i="8"/>
  <c r="L106" i="8" s="1"/>
  <c r="E107" i="8"/>
  <c r="L107" i="8" s="1"/>
  <c r="E108" i="8"/>
  <c r="L108" i="8" s="1"/>
  <c r="E109" i="8"/>
  <c r="L109" i="8" s="1"/>
  <c r="E110" i="8"/>
  <c r="L110" i="8" s="1"/>
  <c r="E111" i="8"/>
  <c r="L111" i="8" s="1"/>
  <c r="E112" i="8"/>
  <c r="L112" i="8" s="1"/>
  <c r="E113" i="8"/>
  <c r="L113" i="8" s="1"/>
  <c r="E114" i="8"/>
  <c r="L114" i="8" s="1"/>
  <c r="E115" i="8"/>
  <c r="L115" i="8" s="1"/>
  <c r="E116" i="8"/>
  <c r="L116" i="8" s="1"/>
  <c r="E117" i="8"/>
  <c r="L117" i="8" s="1"/>
  <c r="E118" i="8"/>
  <c r="L118" i="8" s="1"/>
  <c r="E119" i="8"/>
  <c r="L119" i="8" s="1"/>
  <c r="E120" i="8"/>
  <c r="L120" i="8" s="1"/>
  <c r="E121" i="8"/>
  <c r="L121" i="8" s="1"/>
  <c r="E122" i="8"/>
  <c r="L122" i="8" s="1"/>
  <c r="E123" i="8"/>
  <c r="L123" i="8" s="1"/>
  <c r="E124" i="8"/>
  <c r="L124" i="8" s="1"/>
  <c r="E125" i="8"/>
  <c r="L125" i="8" s="1"/>
  <c r="E126" i="8"/>
  <c r="L126" i="8" s="1"/>
  <c r="E127" i="8"/>
  <c r="L127" i="8" s="1"/>
  <c r="E128" i="8"/>
  <c r="L128" i="8" s="1"/>
  <c r="E129" i="8"/>
  <c r="L129" i="8" s="1"/>
  <c r="E130" i="8"/>
  <c r="L130" i="8" s="1"/>
  <c r="E131" i="8"/>
  <c r="L131" i="8" s="1"/>
  <c r="E132" i="8"/>
  <c r="L132" i="8" s="1"/>
  <c r="E133" i="8"/>
  <c r="L133" i="8" s="1"/>
  <c r="E134" i="8"/>
  <c r="L134" i="8" s="1"/>
  <c r="E135" i="8"/>
  <c r="L135" i="8" s="1"/>
  <c r="E136" i="8"/>
  <c r="L136" i="8" s="1"/>
  <c r="E137" i="8"/>
  <c r="L137" i="8" s="1"/>
  <c r="E138" i="8"/>
  <c r="L138" i="8" s="1"/>
  <c r="E139" i="8"/>
  <c r="L139" i="8" s="1"/>
  <c r="E140" i="8"/>
  <c r="L140" i="8" s="1"/>
  <c r="E141" i="8"/>
  <c r="L141" i="8" s="1"/>
  <c r="E142" i="8"/>
  <c r="L142" i="8" s="1"/>
  <c r="E143" i="8"/>
  <c r="L143" i="8" s="1"/>
  <c r="E144" i="8"/>
  <c r="L144" i="8" s="1"/>
  <c r="E145" i="8"/>
  <c r="L145" i="8" s="1"/>
  <c r="E146" i="8"/>
  <c r="L146" i="8" s="1"/>
  <c r="E147" i="8"/>
  <c r="L147" i="8" s="1"/>
  <c r="E148" i="8"/>
  <c r="L148" i="8" s="1"/>
  <c r="E149" i="8"/>
  <c r="L149" i="8" s="1"/>
  <c r="E150" i="8"/>
  <c r="L150" i="8" s="1"/>
  <c r="E151" i="8"/>
  <c r="L151" i="8" s="1"/>
  <c r="E152" i="8"/>
  <c r="L152" i="8" s="1"/>
  <c r="E153" i="8"/>
  <c r="L153" i="8" s="1"/>
  <c r="E154" i="8"/>
  <c r="L154" i="8" s="1"/>
  <c r="E155" i="8"/>
  <c r="L155" i="8" s="1"/>
  <c r="E156" i="8"/>
  <c r="L156" i="8" s="1"/>
  <c r="E157" i="8"/>
  <c r="L157" i="8" s="1"/>
  <c r="E158" i="8"/>
  <c r="L158" i="8" s="1"/>
  <c r="E159" i="8"/>
  <c r="L159" i="8" s="1"/>
  <c r="E160" i="8"/>
  <c r="L160" i="8" s="1"/>
  <c r="E161" i="8"/>
  <c r="L161" i="8" s="1"/>
  <c r="E162" i="8"/>
  <c r="L162" i="8" s="1"/>
  <c r="E163" i="8"/>
  <c r="L163" i="8" s="1"/>
  <c r="E164" i="8"/>
  <c r="L164" i="8" s="1"/>
  <c r="E165" i="8"/>
  <c r="L165" i="8" s="1"/>
  <c r="E166" i="8"/>
  <c r="L166" i="8" s="1"/>
  <c r="E167" i="8"/>
  <c r="L167" i="8" s="1"/>
  <c r="E168" i="8"/>
  <c r="L168" i="8" s="1"/>
  <c r="E169" i="8"/>
  <c r="L169" i="8" s="1"/>
  <c r="E170" i="8"/>
  <c r="L170" i="8" s="1"/>
  <c r="E171" i="8"/>
  <c r="L171" i="8" s="1"/>
  <c r="E172" i="8"/>
  <c r="L172" i="8" s="1"/>
  <c r="E173" i="8"/>
  <c r="L173" i="8" s="1"/>
  <c r="E174" i="8"/>
  <c r="L174" i="8" s="1"/>
  <c r="E175" i="8"/>
  <c r="L175" i="8" s="1"/>
  <c r="E176" i="8"/>
  <c r="L176" i="8" s="1"/>
  <c r="E177" i="8"/>
  <c r="L177" i="8" s="1"/>
  <c r="E178" i="8"/>
  <c r="L178" i="8" s="1"/>
  <c r="E179" i="8"/>
  <c r="L179" i="8" s="1"/>
  <c r="E180" i="8"/>
  <c r="L180" i="8" s="1"/>
  <c r="E181" i="8"/>
  <c r="L181" i="8" s="1"/>
  <c r="E182" i="8"/>
  <c r="L182" i="8" s="1"/>
  <c r="E183" i="8"/>
  <c r="L183" i="8" s="1"/>
  <c r="E184" i="8"/>
  <c r="L184" i="8" s="1"/>
  <c r="E185" i="8"/>
  <c r="L185" i="8" s="1"/>
  <c r="E186" i="8"/>
  <c r="L186" i="8" s="1"/>
  <c r="E187" i="8"/>
  <c r="L187" i="8" s="1"/>
  <c r="E188" i="8"/>
  <c r="L188" i="8" s="1"/>
  <c r="E189" i="8"/>
  <c r="L189" i="8" s="1"/>
  <c r="E190" i="8"/>
  <c r="L190" i="8" s="1"/>
  <c r="E191" i="8"/>
  <c r="L191" i="8" s="1"/>
  <c r="E192" i="8"/>
  <c r="L192" i="8" s="1"/>
  <c r="E193" i="8"/>
  <c r="L193" i="8" s="1"/>
  <c r="E194" i="8"/>
  <c r="L194" i="8" s="1"/>
  <c r="E195" i="8"/>
  <c r="L195" i="8" s="1"/>
  <c r="E196" i="8"/>
  <c r="L196" i="8" s="1"/>
  <c r="E197" i="8"/>
  <c r="L197" i="8" s="1"/>
  <c r="E198" i="8"/>
  <c r="L198" i="8" s="1"/>
  <c r="E199" i="8"/>
  <c r="L199" i="8" s="1"/>
  <c r="E200" i="8"/>
  <c r="L200" i="8" s="1"/>
  <c r="E201" i="8"/>
  <c r="L201" i="8" s="1"/>
  <c r="E202" i="8"/>
  <c r="L202" i="8" s="1"/>
  <c r="E203" i="8"/>
  <c r="L203" i="8" s="1"/>
  <c r="E204" i="8"/>
  <c r="L204" i="8" s="1"/>
  <c r="E205" i="8"/>
  <c r="L205" i="8" s="1"/>
  <c r="E206" i="8"/>
  <c r="L206" i="8" s="1"/>
  <c r="E207" i="8"/>
  <c r="L207" i="8" s="1"/>
  <c r="E208" i="8"/>
  <c r="L208" i="8" s="1"/>
  <c r="E209" i="8"/>
  <c r="L209" i="8" s="1"/>
  <c r="E210" i="8"/>
  <c r="L210" i="8" s="1"/>
  <c r="E211" i="8"/>
  <c r="L211" i="8" s="1"/>
  <c r="E212" i="8"/>
  <c r="L212" i="8" s="1"/>
  <c r="E213" i="8"/>
  <c r="L213" i="8" s="1"/>
  <c r="E214" i="8"/>
  <c r="L214" i="8" s="1"/>
  <c r="E215" i="8"/>
  <c r="L215" i="8" s="1"/>
  <c r="E216" i="8"/>
  <c r="L216" i="8" s="1"/>
  <c r="E217" i="8"/>
  <c r="L217" i="8" s="1"/>
  <c r="E218" i="8"/>
  <c r="L218" i="8" s="1"/>
  <c r="E219" i="8"/>
  <c r="L219" i="8" s="1"/>
  <c r="E220" i="8"/>
  <c r="L220" i="8" s="1"/>
  <c r="E221" i="8"/>
  <c r="L221" i="8" s="1"/>
  <c r="E222" i="8"/>
  <c r="L222" i="8" s="1"/>
  <c r="E223" i="8"/>
  <c r="L223" i="8" s="1"/>
  <c r="E224" i="8"/>
  <c r="L224" i="8" s="1"/>
  <c r="E225" i="8"/>
  <c r="L225" i="8" s="1"/>
  <c r="E226" i="8"/>
  <c r="L226" i="8" s="1"/>
  <c r="E227" i="8"/>
  <c r="L227" i="8" s="1"/>
  <c r="E228" i="8"/>
  <c r="L228" i="8" s="1"/>
  <c r="E229" i="8"/>
  <c r="L229" i="8" s="1"/>
  <c r="E230" i="8"/>
  <c r="L230" i="8" s="1"/>
  <c r="E231" i="8"/>
  <c r="L231" i="8" s="1"/>
  <c r="E232" i="8"/>
  <c r="L232" i="8" s="1"/>
  <c r="E233" i="8"/>
  <c r="L233" i="8" s="1"/>
  <c r="E234" i="8"/>
  <c r="L234" i="8" s="1"/>
  <c r="E235" i="8"/>
  <c r="L235" i="8" s="1"/>
  <c r="E236" i="8"/>
  <c r="L236" i="8" s="1"/>
  <c r="E237" i="8"/>
  <c r="L237" i="8" s="1"/>
  <c r="E238" i="8"/>
  <c r="L238" i="8" s="1"/>
  <c r="E239" i="8"/>
  <c r="L239" i="8" s="1"/>
  <c r="E240" i="8"/>
  <c r="L240" i="8" s="1"/>
  <c r="E241" i="8"/>
  <c r="L241" i="8" s="1"/>
  <c r="E242" i="8"/>
  <c r="L242" i="8" s="1"/>
  <c r="E243" i="8"/>
  <c r="L243" i="8" s="1"/>
  <c r="E244" i="8"/>
  <c r="L244" i="8" s="1"/>
  <c r="E245" i="8"/>
  <c r="L245" i="8" s="1"/>
  <c r="E246" i="8"/>
  <c r="L246" i="8" s="1"/>
  <c r="E247" i="8"/>
  <c r="L247" i="8" s="1"/>
  <c r="E248" i="8"/>
  <c r="L248" i="8" s="1"/>
  <c r="E249" i="8"/>
  <c r="L249" i="8" s="1"/>
  <c r="E250" i="8"/>
  <c r="L250" i="8" s="1"/>
  <c r="E251" i="8"/>
  <c r="L251" i="8" s="1"/>
  <c r="E252" i="8"/>
  <c r="L252" i="8" s="1"/>
  <c r="E253" i="8"/>
  <c r="L253" i="8" s="1"/>
  <c r="E254" i="8"/>
  <c r="L254" i="8" s="1"/>
  <c r="E255" i="8"/>
  <c r="L255" i="8" s="1"/>
  <c r="E256" i="8"/>
  <c r="L256" i="8" s="1"/>
  <c r="E257" i="8"/>
  <c r="L257" i="8" s="1"/>
  <c r="E258" i="8"/>
  <c r="L258" i="8" s="1"/>
  <c r="E259" i="8"/>
  <c r="L259" i="8" s="1"/>
  <c r="E260" i="8"/>
  <c r="L260" i="8" s="1"/>
  <c r="E261" i="8"/>
  <c r="L261" i="8" s="1"/>
  <c r="E262" i="8"/>
  <c r="L262" i="8" s="1"/>
  <c r="E263" i="8"/>
  <c r="L263" i="8" s="1"/>
  <c r="E264" i="8"/>
  <c r="L264" i="8" s="1"/>
  <c r="E265" i="8"/>
  <c r="L265" i="8" s="1"/>
  <c r="E266" i="8"/>
  <c r="L266" i="8" s="1"/>
  <c r="E267" i="8"/>
  <c r="L267" i="8" s="1"/>
  <c r="E268" i="8"/>
  <c r="L268" i="8" s="1"/>
  <c r="E269" i="8"/>
  <c r="L269" i="8" s="1"/>
  <c r="E270" i="8"/>
  <c r="L270" i="8" s="1"/>
  <c r="E271" i="8"/>
  <c r="L271" i="8" s="1"/>
  <c r="E272" i="8"/>
  <c r="L272" i="8" s="1"/>
  <c r="E273" i="8"/>
  <c r="L273" i="8" s="1"/>
  <c r="E274" i="8"/>
  <c r="L274" i="8" s="1"/>
  <c r="E275" i="8"/>
  <c r="L275" i="8" s="1"/>
  <c r="E276" i="8"/>
  <c r="L276" i="8" s="1"/>
  <c r="E277" i="8"/>
  <c r="L277" i="8" s="1"/>
  <c r="E278" i="8"/>
  <c r="L278" i="8" s="1"/>
  <c r="E279" i="8"/>
  <c r="L279" i="8" s="1"/>
  <c r="E280" i="8"/>
  <c r="L280" i="8" s="1"/>
  <c r="E281" i="8"/>
  <c r="L281" i="8" s="1"/>
  <c r="E282" i="8"/>
  <c r="L282" i="8" s="1"/>
  <c r="E283" i="8"/>
  <c r="L283" i="8" s="1"/>
  <c r="E284" i="8"/>
  <c r="L284" i="8" s="1"/>
  <c r="E285" i="8"/>
  <c r="L285" i="8" s="1"/>
  <c r="E286" i="8"/>
  <c r="L286" i="8" s="1"/>
  <c r="E287" i="8"/>
  <c r="L287" i="8" s="1"/>
  <c r="E288" i="8"/>
  <c r="L288" i="8" s="1"/>
  <c r="E289" i="8"/>
  <c r="L289" i="8" s="1"/>
  <c r="E290" i="8"/>
  <c r="L290" i="8" s="1"/>
  <c r="E291" i="8"/>
  <c r="L291" i="8" s="1"/>
  <c r="E292" i="8"/>
  <c r="L292" i="8" s="1"/>
  <c r="E293" i="8"/>
  <c r="L293" i="8" s="1"/>
  <c r="E294" i="8"/>
  <c r="L294" i="8" s="1"/>
  <c r="E295" i="8"/>
  <c r="L295" i="8" s="1"/>
  <c r="E296" i="8"/>
  <c r="L296" i="8" s="1"/>
  <c r="E297" i="8"/>
  <c r="L297" i="8" s="1"/>
  <c r="E298" i="8"/>
  <c r="L298" i="8" s="1"/>
  <c r="E299" i="8"/>
  <c r="L299" i="8" s="1"/>
  <c r="E300" i="8"/>
  <c r="L300" i="8" s="1"/>
  <c r="E301" i="8"/>
  <c r="L301" i="8" s="1"/>
  <c r="E302" i="8"/>
  <c r="L302" i="8" s="1"/>
  <c r="E303" i="8"/>
  <c r="L303" i="8" s="1"/>
  <c r="E304" i="8"/>
  <c r="L304" i="8" s="1"/>
  <c r="E305" i="8"/>
  <c r="L305" i="8" s="1"/>
  <c r="E306" i="8"/>
  <c r="L306" i="8" s="1"/>
  <c r="E307" i="8"/>
  <c r="L307" i="8" s="1"/>
  <c r="E308" i="8"/>
  <c r="L308" i="8" s="1"/>
  <c r="E309" i="8"/>
  <c r="L309" i="8" s="1"/>
  <c r="E310" i="8"/>
  <c r="L310" i="8" s="1"/>
  <c r="E311" i="8"/>
  <c r="L311" i="8" s="1"/>
  <c r="E312" i="8"/>
  <c r="L312" i="8" s="1"/>
  <c r="E313" i="8"/>
  <c r="L313" i="8" s="1"/>
  <c r="E314" i="8"/>
  <c r="L314" i="8" s="1"/>
  <c r="E315" i="8"/>
  <c r="L315" i="8" s="1"/>
  <c r="E316" i="8"/>
  <c r="L316" i="8" s="1"/>
  <c r="E317" i="8"/>
  <c r="L317" i="8" s="1"/>
  <c r="E318" i="8"/>
  <c r="L318" i="8" s="1"/>
  <c r="E319" i="8"/>
  <c r="L319" i="8" s="1"/>
  <c r="E320" i="8"/>
  <c r="L320" i="8" s="1"/>
  <c r="E321" i="8"/>
  <c r="L321" i="8" s="1"/>
  <c r="E322" i="8"/>
  <c r="L322" i="8" s="1"/>
  <c r="E323" i="8"/>
  <c r="L323" i="8" s="1"/>
  <c r="E324" i="8"/>
  <c r="L324" i="8" s="1"/>
  <c r="E325" i="8"/>
  <c r="L325" i="8" s="1"/>
  <c r="E326" i="8"/>
  <c r="L326" i="8" s="1"/>
  <c r="E327" i="8"/>
  <c r="L327" i="8" s="1"/>
  <c r="E328" i="8"/>
  <c r="L328" i="8" s="1"/>
  <c r="E329" i="8"/>
  <c r="L329" i="8" s="1"/>
  <c r="E330" i="8"/>
  <c r="L330" i="8" s="1"/>
  <c r="E331" i="8"/>
  <c r="L331" i="8" s="1"/>
  <c r="E332" i="8"/>
  <c r="L332" i="8" s="1"/>
  <c r="E333" i="8"/>
  <c r="L333" i="8" s="1"/>
  <c r="E334" i="8"/>
  <c r="L334" i="8" s="1"/>
  <c r="E335" i="8"/>
  <c r="L335" i="8" s="1"/>
  <c r="E336" i="8"/>
  <c r="L336" i="8" s="1"/>
  <c r="E337" i="8"/>
  <c r="L337" i="8" s="1"/>
  <c r="E338" i="8"/>
  <c r="L338" i="8" s="1"/>
  <c r="E339" i="8"/>
  <c r="L339" i="8" s="1"/>
  <c r="E340" i="8"/>
  <c r="L340" i="8" s="1"/>
  <c r="E341" i="8"/>
  <c r="L341" i="8" s="1"/>
  <c r="E342" i="8"/>
  <c r="L342" i="8" s="1"/>
  <c r="E343" i="8"/>
  <c r="L343" i="8" s="1"/>
  <c r="E344" i="8"/>
  <c r="L344" i="8" s="1"/>
  <c r="E345" i="8"/>
  <c r="L345" i="8" s="1"/>
  <c r="E346" i="8"/>
  <c r="L346" i="8" s="1"/>
  <c r="E347" i="8"/>
  <c r="L347" i="8" s="1"/>
  <c r="E348" i="8"/>
  <c r="L348" i="8" s="1"/>
  <c r="E349" i="8"/>
  <c r="L349" i="8" s="1"/>
  <c r="E350" i="8"/>
  <c r="L350" i="8" s="1"/>
  <c r="E351" i="8"/>
  <c r="L351" i="8" s="1"/>
  <c r="E352" i="8"/>
  <c r="L352" i="8" s="1"/>
  <c r="E353" i="8"/>
  <c r="L353" i="8" s="1"/>
  <c r="E354" i="8"/>
  <c r="L354" i="8" s="1"/>
  <c r="E355" i="8"/>
  <c r="L355" i="8" s="1"/>
  <c r="E356" i="8"/>
  <c r="L356" i="8" s="1"/>
  <c r="E357" i="8"/>
  <c r="L357" i="8" s="1"/>
  <c r="E358" i="8"/>
  <c r="L358" i="8" s="1"/>
  <c r="E359" i="8"/>
  <c r="L359" i="8" s="1"/>
  <c r="E360" i="8"/>
  <c r="L360" i="8" s="1"/>
  <c r="E361" i="8"/>
  <c r="L361" i="8" s="1"/>
  <c r="E362" i="8"/>
  <c r="L362" i="8" s="1"/>
  <c r="E363" i="8"/>
  <c r="L363" i="8" s="1"/>
  <c r="E364" i="8"/>
  <c r="L364" i="8" s="1"/>
  <c r="E365" i="8"/>
  <c r="L365" i="8" s="1"/>
  <c r="E366" i="8"/>
  <c r="L366" i="8" s="1"/>
  <c r="E367" i="8"/>
  <c r="L367" i="8" s="1"/>
  <c r="E368" i="8"/>
  <c r="L368" i="8" s="1"/>
  <c r="E369" i="8"/>
  <c r="L369" i="8" s="1"/>
  <c r="E370" i="8"/>
  <c r="L370" i="8" s="1"/>
  <c r="E371" i="8"/>
  <c r="L371" i="8" s="1"/>
  <c r="E372" i="8"/>
  <c r="L372" i="8" s="1"/>
  <c r="E373" i="8"/>
  <c r="L373" i="8" s="1"/>
  <c r="E374" i="8"/>
  <c r="L374" i="8" s="1"/>
  <c r="E375" i="8"/>
  <c r="L375" i="8" s="1"/>
  <c r="E376" i="8"/>
  <c r="L376" i="8" s="1"/>
  <c r="E377" i="8"/>
  <c r="L377" i="8" s="1"/>
  <c r="E378" i="8"/>
  <c r="L378" i="8" s="1"/>
  <c r="E379" i="8"/>
  <c r="L379" i="8" s="1"/>
  <c r="E380" i="8"/>
  <c r="L380" i="8" s="1"/>
  <c r="E381" i="8"/>
  <c r="L381" i="8" s="1"/>
  <c r="E382" i="8"/>
  <c r="L382" i="8" s="1"/>
  <c r="E383" i="8"/>
  <c r="L383" i="8" s="1"/>
  <c r="E384" i="8"/>
  <c r="L384" i="8" s="1"/>
  <c r="E385" i="8"/>
  <c r="L385" i="8" s="1"/>
  <c r="E386" i="8"/>
  <c r="L386" i="8" s="1"/>
  <c r="E387" i="8"/>
  <c r="L387" i="8" s="1"/>
  <c r="E388" i="8"/>
  <c r="L388" i="8" s="1"/>
  <c r="E389" i="8"/>
  <c r="L389" i="8" s="1"/>
  <c r="E390" i="8"/>
  <c r="L390" i="8" s="1"/>
  <c r="E391" i="8"/>
  <c r="L391" i="8" s="1"/>
  <c r="E392" i="8"/>
  <c r="L392" i="8" s="1"/>
  <c r="E393" i="8"/>
  <c r="L393" i="8" s="1"/>
  <c r="E394" i="8"/>
  <c r="L394" i="8" s="1"/>
  <c r="E395" i="8"/>
  <c r="L395" i="8" s="1"/>
  <c r="E396" i="8"/>
  <c r="L396" i="8" s="1"/>
  <c r="E397" i="8"/>
  <c r="L397" i="8" s="1"/>
  <c r="E398" i="8"/>
  <c r="L398" i="8" s="1"/>
  <c r="E399" i="8"/>
  <c r="L399" i="8" s="1"/>
  <c r="E400" i="8"/>
  <c r="L400" i="8" s="1"/>
  <c r="E401" i="8"/>
  <c r="L401" i="8" s="1"/>
  <c r="E402" i="8"/>
  <c r="L402" i="8" s="1"/>
  <c r="E403" i="8"/>
  <c r="L403" i="8" s="1"/>
  <c r="E404" i="8"/>
  <c r="L404" i="8" s="1"/>
  <c r="E405" i="8"/>
  <c r="L405" i="8" s="1"/>
  <c r="E406" i="8"/>
  <c r="L406" i="8" s="1"/>
  <c r="E407" i="8"/>
  <c r="L407" i="8" s="1"/>
  <c r="E408" i="8"/>
  <c r="L408" i="8" s="1"/>
  <c r="E409" i="8"/>
  <c r="L409" i="8" s="1"/>
  <c r="E410" i="8"/>
  <c r="L410" i="8" s="1"/>
  <c r="E411" i="8"/>
  <c r="L411" i="8" s="1"/>
  <c r="E412" i="8"/>
  <c r="L412" i="8" s="1"/>
  <c r="E413" i="8"/>
  <c r="L413" i="8" s="1"/>
  <c r="E414" i="8"/>
  <c r="L414" i="8" s="1"/>
  <c r="E415" i="8"/>
  <c r="L415" i="8" s="1"/>
  <c r="E416" i="8"/>
  <c r="L416" i="8" s="1"/>
  <c r="E417" i="8"/>
  <c r="L417" i="8" s="1"/>
  <c r="E418" i="8"/>
  <c r="L418" i="8" s="1"/>
  <c r="E419" i="8"/>
  <c r="L419" i="8" s="1"/>
  <c r="E420" i="8"/>
  <c r="L420" i="8" s="1"/>
  <c r="E421" i="8"/>
  <c r="L421" i="8" s="1"/>
  <c r="E422" i="8"/>
  <c r="L422" i="8" s="1"/>
  <c r="E423" i="8"/>
  <c r="L423" i="8" s="1"/>
  <c r="E424" i="8"/>
  <c r="L424" i="8" s="1"/>
  <c r="E425" i="8"/>
  <c r="L425" i="8" s="1"/>
  <c r="E426" i="8"/>
  <c r="L426" i="8" s="1"/>
  <c r="E427" i="8"/>
  <c r="L427" i="8" s="1"/>
  <c r="E428" i="8"/>
  <c r="L428" i="8" s="1"/>
  <c r="E429" i="8"/>
  <c r="L429" i="8" s="1"/>
  <c r="E430" i="8"/>
  <c r="L430" i="8" s="1"/>
  <c r="E431" i="8"/>
  <c r="L431" i="8" s="1"/>
  <c r="E432" i="8"/>
  <c r="L432" i="8" s="1"/>
  <c r="E433" i="8"/>
  <c r="L433" i="8" s="1"/>
  <c r="E434" i="8"/>
  <c r="L434" i="8" s="1"/>
  <c r="E435" i="8"/>
  <c r="L435" i="8" s="1"/>
  <c r="E436" i="8"/>
  <c r="L436" i="8" s="1"/>
  <c r="E437" i="8"/>
  <c r="L437" i="8" s="1"/>
  <c r="E438" i="8"/>
  <c r="L438" i="8" s="1"/>
  <c r="E439" i="8"/>
  <c r="L439" i="8" s="1"/>
  <c r="E440" i="8"/>
  <c r="L440" i="8" s="1"/>
  <c r="E441" i="8"/>
  <c r="L441" i="8" s="1"/>
  <c r="E442" i="8"/>
  <c r="L442" i="8" s="1"/>
  <c r="E443" i="8"/>
  <c r="L443" i="8" s="1"/>
  <c r="E444" i="8"/>
  <c r="L444" i="8" s="1"/>
  <c r="E445" i="8"/>
  <c r="L445" i="8" s="1"/>
  <c r="E446" i="8"/>
  <c r="L446" i="8" s="1"/>
  <c r="E447" i="8"/>
  <c r="L447" i="8" s="1"/>
  <c r="E448" i="8"/>
  <c r="L448" i="8" s="1"/>
  <c r="E449" i="8"/>
  <c r="L449" i="8" s="1"/>
  <c r="E450" i="8"/>
  <c r="L450" i="8" s="1"/>
  <c r="E451" i="8"/>
  <c r="L451" i="8" s="1"/>
  <c r="E452" i="8"/>
  <c r="L452" i="8" s="1"/>
  <c r="E453" i="8"/>
  <c r="L453" i="8" s="1"/>
  <c r="E454" i="8"/>
  <c r="L454" i="8" s="1"/>
  <c r="E455" i="8"/>
  <c r="L455" i="8" s="1"/>
  <c r="E456" i="8"/>
  <c r="L456" i="8" s="1"/>
  <c r="E457" i="8"/>
  <c r="L457" i="8" s="1"/>
  <c r="E458" i="8"/>
  <c r="L458" i="8" s="1"/>
  <c r="E459" i="8"/>
  <c r="L459" i="8" s="1"/>
  <c r="E460" i="8"/>
  <c r="L460" i="8" s="1"/>
  <c r="E461" i="8"/>
  <c r="L461" i="8" s="1"/>
  <c r="E462" i="8"/>
  <c r="L462" i="8" s="1"/>
  <c r="E463" i="8"/>
  <c r="L463" i="8" s="1"/>
  <c r="E464" i="8"/>
  <c r="L464" i="8" s="1"/>
  <c r="E465" i="8"/>
  <c r="L465" i="8" s="1"/>
  <c r="E466" i="8"/>
  <c r="L466" i="8" s="1"/>
  <c r="E467" i="8"/>
  <c r="L467" i="8" s="1"/>
  <c r="E468" i="8"/>
  <c r="L468" i="8" s="1"/>
  <c r="E469" i="8"/>
  <c r="L469" i="8" s="1"/>
  <c r="E470" i="8"/>
  <c r="L470" i="8" s="1"/>
  <c r="E471" i="8"/>
  <c r="L471" i="8" s="1"/>
  <c r="E472" i="8"/>
  <c r="L472" i="8" s="1"/>
  <c r="E473" i="8"/>
  <c r="L473" i="8" s="1"/>
  <c r="E474" i="8"/>
  <c r="L474" i="8" s="1"/>
  <c r="E475" i="8"/>
  <c r="L475" i="8" s="1"/>
  <c r="E476" i="8"/>
  <c r="L476" i="8" s="1"/>
  <c r="E477" i="8"/>
  <c r="L477" i="8" s="1"/>
  <c r="E478" i="8"/>
  <c r="L478" i="8" s="1"/>
  <c r="E479" i="8"/>
  <c r="L479" i="8" s="1"/>
  <c r="E480" i="8"/>
  <c r="L480" i="8" s="1"/>
  <c r="E481" i="8"/>
  <c r="L481" i="8" s="1"/>
  <c r="E482" i="8"/>
  <c r="L482" i="8" s="1"/>
  <c r="E483" i="8"/>
  <c r="L483" i="8" s="1"/>
  <c r="E484" i="8"/>
  <c r="L484" i="8" s="1"/>
  <c r="E485" i="8"/>
  <c r="L485" i="8" s="1"/>
  <c r="E486" i="8"/>
  <c r="L486" i="8" s="1"/>
  <c r="E487" i="8"/>
  <c r="L487" i="8" s="1"/>
  <c r="E488" i="8"/>
  <c r="L488" i="8" s="1"/>
  <c r="E489" i="8"/>
  <c r="L489" i="8" s="1"/>
  <c r="E490" i="8"/>
  <c r="L490" i="8" s="1"/>
  <c r="E491" i="8"/>
  <c r="L491" i="8" s="1"/>
  <c r="E492" i="8"/>
  <c r="L492" i="8" s="1"/>
  <c r="E493" i="8"/>
  <c r="L493" i="8" s="1"/>
  <c r="E494" i="8"/>
  <c r="L494" i="8" s="1"/>
  <c r="E495" i="8"/>
  <c r="L495" i="8" s="1"/>
  <c r="E496" i="8"/>
  <c r="L496" i="8" s="1"/>
  <c r="E497" i="8"/>
  <c r="L497" i="8" s="1"/>
  <c r="E498" i="8"/>
  <c r="L498" i="8" s="1"/>
  <c r="E499" i="8"/>
  <c r="L499" i="8" s="1"/>
  <c r="E500" i="8"/>
  <c r="L500" i="8" s="1"/>
  <c r="E501" i="8"/>
  <c r="L501" i="8" s="1"/>
  <c r="E502" i="8"/>
  <c r="L502" i="8" s="1"/>
  <c r="E503" i="8"/>
  <c r="L503" i="8" s="1"/>
  <c r="E504" i="8"/>
  <c r="L504" i="8" s="1"/>
  <c r="E505" i="8"/>
  <c r="L505" i="8" s="1"/>
  <c r="E506" i="8"/>
  <c r="L506" i="8" s="1"/>
  <c r="E507" i="8"/>
  <c r="L507" i="8" s="1"/>
  <c r="E508" i="8"/>
  <c r="L508" i="8" s="1"/>
  <c r="E509" i="8"/>
  <c r="L509" i="8" s="1"/>
  <c r="E510" i="8"/>
  <c r="L510" i="8" s="1"/>
  <c r="E511" i="8"/>
  <c r="L511" i="8" s="1"/>
  <c r="E512" i="8"/>
  <c r="L512" i="8" s="1"/>
  <c r="E513" i="8"/>
  <c r="L513" i="8" s="1"/>
  <c r="E514" i="8"/>
  <c r="L514" i="8" s="1"/>
  <c r="E515" i="8"/>
  <c r="L515" i="8" s="1"/>
  <c r="E516" i="8"/>
  <c r="L516" i="8" s="1"/>
  <c r="E517" i="8"/>
  <c r="L517" i="8" s="1"/>
  <c r="E518" i="8"/>
  <c r="L518" i="8" s="1"/>
  <c r="E519" i="8"/>
  <c r="L519" i="8" s="1"/>
  <c r="E520" i="8"/>
  <c r="L520" i="8" s="1"/>
  <c r="E521" i="8"/>
  <c r="L521" i="8" s="1"/>
  <c r="E522" i="8"/>
  <c r="L522" i="8" s="1"/>
  <c r="E523" i="8"/>
  <c r="L523" i="8" s="1"/>
  <c r="E524" i="8"/>
  <c r="L524" i="8" s="1"/>
  <c r="E525" i="8"/>
  <c r="L525" i="8" s="1"/>
  <c r="E526" i="8"/>
  <c r="L526" i="8" s="1"/>
  <c r="E527" i="8"/>
  <c r="L527" i="8" s="1"/>
  <c r="E528" i="8"/>
  <c r="L528" i="8" s="1"/>
  <c r="E529" i="8"/>
  <c r="L529" i="8" s="1"/>
  <c r="E530" i="8"/>
  <c r="L530" i="8" s="1"/>
  <c r="E531" i="8"/>
  <c r="L531" i="8" s="1"/>
  <c r="E532" i="8"/>
  <c r="L532" i="8" s="1"/>
  <c r="E533" i="8"/>
  <c r="L533" i="8" s="1"/>
  <c r="E534" i="8"/>
  <c r="L534" i="8" s="1"/>
  <c r="E535" i="8"/>
  <c r="L535" i="8" s="1"/>
  <c r="E536" i="8"/>
  <c r="L536" i="8" s="1"/>
  <c r="E537" i="8"/>
  <c r="L537" i="8" s="1"/>
  <c r="E538" i="8"/>
  <c r="L538" i="8" s="1"/>
  <c r="E539" i="8"/>
  <c r="L539" i="8" s="1"/>
  <c r="E540" i="8"/>
  <c r="L540" i="8" s="1"/>
  <c r="E541" i="8"/>
  <c r="L541" i="8" s="1"/>
  <c r="E542" i="8"/>
  <c r="L542" i="8" s="1"/>
  <c r="E543" i="8"/>
  <c r="L543" i="8" s="1"/>
  <c r="E544" i="8"/>
  <c r="L544" i="8" s="1"/>
  <c r="E545" i="8"/>
  <c r="L545" i="8" s="1"/>
  <c r="E546" i="8"/>
  <c r="L546" i="8" s="1"/>
  <c r="E547" i="8"/>
  <c r="L547" i="8" s="1"/>
  <c r="E548" i="8"/>
  <c r="L548" i="8" s="1"/>
  <c r="E549" i="8"/>
  <c r="L549" i="8" s="1"/>
  <c r="E550" i="8"/>
  <c r="L550" i="8" s="1"/>
  <c r="E551" i="8"/>
  <c r="L551" i="8" s="1"/>
  <c r="E552" i="8"/>
  <c r="L552" i="8" s="1"/>
  <c r="E553" i="8"/>
  <c r="L553" i="8" s="1"/>
  <c r="E554" i="8"/>
  <c r="L554" i="8" s="1"/>
  <c r="E555" i="8"/>
  <c r="L555" i="8" s="1"/>
  <c r="E556" i="8"/>
  <c r="L556" i="8" s="1"/>
  <c r="E557" i="8"/>
  <c r="L557" i="8" s="1"/>
  <c r="E558" i="8"/>
  <c r="L558" i="8" s="1"/>
  <c r="E559" i="8"/>
  <c r="L559" i="8" s="1"/>
  <c r="E560" i="8"/>
  <c r="L560" i="8" s="1"/>
  <c r="E561" i="8"/>
  <c r="L561" i="8" s="1"/>
  <c r="E562" i="8"/>
  <c r="L562" i="8" s="1"/>
  <c r="E563" i="8"/>
  <c r="L563" i="8" s="1"/>
  <c r="E564" i="8"/>
  <c r="L564" i="8" s="1"/>
  <c r="E565" i="8"/>
  <c r="L565" i="8" s="1"/>
  <c r="E566" i="8"/>
  <c r="L566" i="8" s="1"/>
  <c r="E567" i="8"/>
  <c r="L567" i="8" s="1"/>
  <c r="E568" i="8"/>
  <c r="L568" i="8" s="1"/>
  <c r="E569" i="8"/>
  <c r="L569" i="8" s="1"/>
  <c r="E570" i="8"/>
  <c r="L570" i="8" s="1"/>
  <c r="E571" i="8"/>
  <c r="L571" i="8" s="1"/>
  <c r="E572" i="8"/>
  <c r="L572" i="8" s="1"/>
  <c r="E573" i="8"/>
  <c r="L573" i="8" s="1"/>
  <c r="E574" i="8"/>
  <c r="L574" i="8" s="1"/>
  <c r="E575" i="8"/>
  <c r="L575" i="8" s="1"/>
  <c r="E576" i="8"/>
  <c r="L576" i="8" s="1"/>
  <c r="E577" i="8"/>
  <c r="L577" i="8" s="1"/>
  <c r="E578" i="8"/>
  <c r="L578" i="8" s="1"/>
  <c r="E579" i="8"/>
  <c r="L579" i="8" s="1"/>
  <c r="E580" i="8"/>
  <c r="L580" i="8" s="1"/>
  <c r="E581" i="8"/>
  <c r="L581" i="8" s="1"/>
  <c r="E582" i="8"/>
  <c r="L582" i="8" s="1"/>
  <c r="E583" i="8"/>
  <c r="L583" i="8" s="1"/>
  <c r="E584" i="8"/>
  <c r="L584" i="8" s="1"/>
  <c r="E585" i="8"/>
  <c r="L585" i="8" s="1"/>
  <c r="E586" i="8"/>
  <c r="L586" i="8" s="1"/>
  <c r="E587" i="8"/>
  <c r="L587" i="8" s="1"/>
  <c r="E588" i="8"/>
  <c r="L588" i="8" s="1"/>
  <c r="E589" i="8"/>
  <c r="L589" i="8" s="1"/>
  <c r="E590" i="8"/>
  <c r="L590" i="8" s="1"/>
  <c r="E591" i="8"/>
  <c r="L591" i="8" s="1"/>
  <c r="E592" i="8"/>
  <c r="L592" i="8" s="1"/>
  <c r="E593" i="8"/>
  <c r="L593" i="8" s="1"/>
  <c r="E594" i="8"/>
  <c r="L594" i="8" s="1"/>
  <c r="E595" i="8"/>
  <c r="L595" i="8" s="1"/>
  <c r="E596" i="8"/>
  <c r="L596" i="8" s="1"/>
  <c r="E597" i="8"/>
  <c r="L597" i="8" s="1"/>
  <c r="E598" i="8"/>
  <c r="L598" i="8" s="1"/>
  <c r="E599" i="8"/>
  <c r="L599" i="8" s="1"/>
  <c r="E600" i="8"/>
  <c r="L600" i="8" s="1"/>
  <c r="E601" i="8"/>
  <c r="L601" i="8" s="1"/>
  <c r="E602" i="8"/>
  <c r="L602" i="8" s="1"/>
  <c r="E603" i="8"/>
  <c r="L603" i="8" s="1"/>
  <c r="E604" i="8"/>
  <c r="L604" i="8" s="1"/>
  <c r="E605" i="8"/>
  <c r="L605" i="8" s="1"/>
  <c r="E606" i="8"/>
  <c r="L606" i="8" s="1"/>
  <c r="E607" i="8"/>
  <c r="L607" i="8" s="1"/>
  <c r="E608" i="8"/>
  <c r="L608" i="8" s="1"/>
  <c r="E609" i="8"/>
  <c r="L609" i="8" s="1"/>
  <c r="E610" i="8"/>
  <c r="L610" i="8" s="1"/>
  <c r="E611" i="8"/>
  <c r="L611" i="8" s="1"/>
  <c r="E612" i="8"/>
  <c r="L612" i="8" s="1"/>
  <c r="E613" i="8"/>
  <c r="L613" i="8" s="1"/>
  <c r="E614" i="8"/>
  <c r="L614" i="8" s="1"/>
  <c r="E615" i="8"/>
  <c r="L615" i="8" s="1"/>
  <c r="E616" i="8"/>
  <c r="L616" i="8" s="1"/>
  <c r="E617" i="8"/>
  <c r="L617" i="8" s="1"/>
  <c r="E618" i="8"/>
  <c r="L618" i="8" s="1"/>
  <c r="E619" i="8"/>
  <c r="L619" i="8" s="1"/>
  <c r="E620" i="8"/>
  <c r="L620" i="8" s="1"/>
  <c r="E621" i="8"/>
  <c r="L621" i="8" s="1"/>
  <c r="E622" i="8"/>
  <c r="L622" i="8" s="1"/>
  <c r="E623" i="8"/>
  <c r="L623" i="8" s="1"/>
  <c r="E624" i="8"/>
  <c r="L624" i="8" s="1"/>
  <c r="E625" i="8"/>
  <c r="L625" i="8" s="1"/>
  <c r="E626" i="8"/>
  <c r="L626" i="8" s="1"/>
  <c r="E627" i="8"/>
  <c r="L627" i="8" s="1"/>
  <c r="E628" i="8"/>
  <c r="L628" i="8" s="1"/>
  <c r="E629" i="8"/>
  <c r="L629" i="8" s="1"/>
  <c r="E630" i="8"/>
  <c r="L630" i="8" s="1"/>
  <c r="E631" i="8"/>
  <c r="L631" i="8" s="1"/>
  <c r="E632" i="8"/>
  <c r="L632" i="8" s="1"/>
  <c r="E633" i="8"/>
  <c r="L633" i="8" s="1"/>
  <c r="E634" i="8"/>
  <c r="L634" i="8" s="1"/>
  <c r="E635" i="8"/>
  <c r="L635" i="8" s="1"/>
  <c r="E636" i="8"/>
  <c r="L636" i="8" s="1"/>
  <c r="E637" i="8"/>
  <c r="L637" i="8" s="1"/>
  <c r="E638" i="8"/>
  <c r="L638" i="8" s="1"/>
  <c r="E639" i="8"/>
  <c r="L639" i="8" s="1"/>
  <c r="E640" i="8"/>
  <c r="L640" i="8" s="1"/>
  <c r="E641" i="8"/>
  <c r="L641" i="8" s="1"/>
  <c r="E642" i="8"/>
  <c r="L642" i="8" s="1"/>
  <c r="E643" i="8"/>
  <c r="L643" i="8" s="1"/>
  <c r="E644" i="8"/>
  <c r="L644" i="8" s="1"/>
  <c r="E645" i="8"/>
  <c r="L645" i="8" s="1"/>
  <c r="E646" i="8"/>
  <c r="L646" i="8" s="1"/>
  <c r="E647" i="8"/>
  <c r="L647" i="8" s="1"/>
  <c r="E648" i="8"/>
  <c r="L648" i="8" s="1"/>
  <c r="E649" i="8"/>
  <c r="L649" i="8" s="1"/>
  <c r="E650" i="8"/>
  <c r="L650" i="8" s="1"/>
  <c r="E651" i="8"/>
  <c r="L651" i="8" s="1"/>
  <c r="E652" i="8"/>
  <c r="L652" i="8" s="1"/>
  <c r="E653" i="8"/>
  <c r="L653" i="8" s="1"/>
  <c r="E654" i="8"/>
  <c r="L654" i="8" s="1"/>
  <c r="E655" i="8"/>
  <c r="L655" i="8" s="1"/>
  <c r="E656" i="8"/>
  <c r="L656" i="8" s="1"/>
  <c r="E657" i="8"/>
  <c r="L657" i="8" s="1"/>
  <c r="E658" i="8"/>
  <c r="L658" i="8" s="1"/>
  <c r="E659" i="8"/>
  <c r="L659" i="8" s="1"/>
  <c r="E660" i="8"/>
  <c r="L660" i="8" s="1"/>
  <c r="E661" i="8"/>
  <c r="L661" i="8" s="1"/>
  <c r="E662" i="8"/>
  <c r="L662" i="8" s="1"/>
  <c r="E663" i="8"/>
  <c r="L663" i="8" s="1"/>
  <c r="E664" i="8"/>
  <c r="L664" i="8" s="1"/>
  <c r="E665" i="8"/>
  <c r="L665" i="8" s="1"/>
  <c r="E666" i="8"/>
  <c r="L666" i="8" s="1"/>
  <c r="E667" i="8"/>
  <c r="L667" i="8" s="1"/>
  <c r="E668" i="8"/>
  <c r="L668" i="8" s="1"/>
  <c r="E669" i="8"/>
  <c r="L669" i="8" s="1"/>
  <c r="E670" i="8"/>
  <c r="L670" i="8" s="1"/>
  <c r="E671" i="8"/>
  <c r="L671" i="8" s="1"/>
  <c r="E672" i="8"/>
  <c r="L672" i="8" s="1"/>
  <c r="E673" i="8"/>
  <c r="L673" i="8" s="1"/>
  <c r="E674" i="8"/>
  <c r="L674" i="8" s="1"/>
  <c r="E675" i="8"/>
  <c r="L675" i="8" s="1"/>
  <c r="E676" i="8"/>
  <c r="L676" i="8" s="1"/>
  <c r="E677" i="8"/>
  <c r="L677" i="8" s="1"/>
  <c r="E678" i="8"/>
  <c r="L678" i="8" s="1"/>
  <c r="E679" i="8"/>
  <c r="L679" i="8" s="1"/>
  <c r="E680" i="8"/>
  <c r="L680" i="8" s="1"/>
  <c r="E681" i="8"/>
  <c r="L681" i="8" s="1"/>
  <c r="E682" i="8"/>
  <c r="L682" i="8" s="1"/>
  <c r="E683" i="8"/>
  <c r="L683" i="8" s="1"/>
  <c r="E684" i="8"/>
  <c r="L684" i="8" s="1"/>
  <c r="E685" i="8"/>
  <c r="L685" i="8" s="1"/>
  <c r="E686" i="8"/>
  <c r="L686" i="8" s="1"/>
  <c r="E687" i="8"/>
  <c r="L687" i="8" s="1"/>
  <c r="E688" i="8"/>
  <c r="L688" i="8" s="1"/>
  <c r="E689" i="8"/>
  <c r="L689" i="8" s="1"/>
  <c r="E690" i="8"/>
  <c r="L690" i="8" s="1"/>
  <c r="E691" i="8"/>
  <c r="L691" i="8" s="1"/>
  <c r="E692" i="8"/>
  <c r="L692" i="8" s="1"/>
  <c r="E693" i="8"/>
  <c r="L693" i="8" s="1"/>
  <c r="E694" i="8"/>
  <c r="L694" i="8" s="1"/>
  <c r="E695" i="8"/>
  <c r="L695" i="8" s="1"/>
  <c r="E696" i="8"/>
  <c r="L696" i="8" s="1"/>
  <c r="E697" i="8"/>
  <c r="L697" i="8" s="1"/>
  <c r="E698" i="8"/>
  <c r="L698" i="8" s="1"/>
  <c r="E699" i="8"/>
  <c r="L699" i="8" s="1"/>
  <c r="E700" i="8"/>
  <c r="L700" i="8" s="1"/>
  <c r="E701" i="8"/>
  <c r="L701" i="8" s="1"/>
  <c r="E702" i="8"/>
  <c r="L702" i="8" s="1"/>
  <c r="E703" i="8"/>
  <c r="L703" i="8" s="1"/>
  <c r="E704" i="8"/>
  <c r="L704" i="8" s="1"/>
  <c r="E705" i="8"/>
  <c r="L705" i="8" s="1"/>
  <c r="E706" i="8"/>
  <c r="L706" i="8" s="1"/>
  <c r="E707" i="8"/>
  <c r="L707" i="8" s="1"/>
  <c r="E708" i="8"/>
  <c r="L708" i="8" s="1"/>
  <c r="E709" i="8"/>
  <c r="L709" i="8" s="1"/>
  <c r="E710" i="8"/>
  <c r="L710" i="8" s="1"/>
  <c r="E711" i="8"/>
  <c r="L711" i="8" s="1"/>
  <c r="E712" i="8"/>
  <c r="L712" i="8" s="1"/>
  <c r="E713" i="8"/>
  <c r="L713" i="8" s="1"/>
  <c r="E714" i="8"/>
  <c r="L714" i="8" s="1"/>
  <c r="E715" i="8"/>
  <c r="L715" i="8" s="1"/>
  <c r="E716" i="8"/>
  <c r="L716" i="8" s="1"/>
  <c r="E717" i="8"/>
  <c r="L717" i="8" s="1"/>
  <c r="E718" i="8"/>
  <c r="L718" i="8" s="1"/>
  <c r="E719" i="8"/>
  <c r="L719" i="8" s="1"/>
  <c r="E720" i="8"/>
  <c r="L720" i="8" s="1"/>
  <c r="E721" i="8"/>
  <c r="L721" i="8" s="1"/>
  <c r="E722" i="8"/>
  <c r="L722" i="8" s="1"/>
  <c r="E723" i="8"/>
  <c r="L723" i="8" s="1"/>
  <c r="E724" i="8"/>
  <c r="L724" i="8" s="1"/>
  <c r="E725" i="8"/>
  <c r="L725" i="8" s="1"/>
  <c r="E726" i="8"/>
  <c r="L726" i="8" s="1"/>
  <c r="E727" i="8"/>
  <c r="L727" i="8" s="1"/>
  <c r="E728" i="8"/>
  <c r="L728" i="8" s="1"/>
  <c r="E729" i="8"/>
  <c r="L729" i="8" s="1"/>
  <c r="E730" i="8"/>
  <c r="L730" i="8" s="1"/>
  <c r="E731" i="8"/>
  <c r="L731" i="8" s="1"/>
  <c r="E732" i="8"/>
  <c r="L732" i="8" s="1"/>
  <c r="E733" i="8"/>
  <c r="L733" i="8" s="1"/>
  <c r="E734" i="8"/>
  <c r="L734" i="8" s="1"/>
  <c r="E735" i="8"/>
  <c r="L735" i="8" s="1"/>
  <c r="E736" i="8"/>
  <c r="L736" i="8" s="1"/>
  <c r="E737" i="8"/>
  <c r="L737" i="8" s="1"/>
  <c r="E738" i="8"/>
  <c r="L738" i="8" s="1"/>
  <c r="E739" i="8"/>
  <c r="L739" i="8" s="1"/>
  <c r="E740" i="8"/>
  <c r="L740" i="8" s="1"/>
  <c r="E741" i="8"/>
  <c r="L741" i="8" s="1"/>
  <c r="E742" i="8"/>
  <c r="L742" i="8" s="1"/>
  <c r="E743" i="8"/>
  <c r="L743" i="8" s="1"/>
  <c r="E744" i="8"/>
  <c r="L744" i="8" s="1"/>
  <c r="E745" i="8"/>
  <c r="L745" i="8" s="1"/>
  <c r="E746" i="8"/>
  <c r="L746" i="8" s="1"/>
  <c r="E747" i="8"/>
  <c r="L747" i="8" s="1"/>
  <c r="E748" i="8"/>
  <c r="L748" i="8" s="1"/>
  <c r="E749" i="8"/>
  <c r="L749" i="8" s="1"/>
  <c r="E750" i="8"/>
  <c r="L750" i="8" s="1"/>
  <c r="E751" i="8"/>
  <c r="L751" i="8" s="1"/>
  <c r="E752" i="8"/>
  <c r="L752" i="8" s="1"/>
  <c r="E753" i="8"/>
  <c r="L753" i="8" s="1"/>
  <c r="E754" i="8"/>
  <c r="L754" i="8" s="1"/>
  <c r="E755" i="8"/>
  <c r="L755" i="8" s="1"/>
  <c r="E756" i="8"/>
  <c r="L756" i="8" s="1"/>
  <c r="E757" i="8"/>
  <c r="L757" i="8" s="1"/>
  <c r="E758" i="8"/>
  <c r="L758" i="8" s="1"/>
  <c r="E759" i="8"/>
  <c r="L759" i="8" s="1"/>
  <c r="E760" i="8"/>
  <c r="L760" i="8" s="1"/>
  <c r="E761" i="8"/>
  <c r="L761" i="8" s="1"/>
  <c r="E762" i="8"/>
  <c r="L762" i="8" s="1"/>
  <c r="E763" i="8"/>
  <c r="L763" i="8" s="1"/>
  <c r="E764" i="8"/>
  <c r="L764" i="8" s="1"/>
  <c r="E765" i="8"/>
  <c r="L765" i="8" s="1"/>
  <c r="E766" i="8"/>
  <c r="L766" i="8" s="1"/>
  <c r="E767" i="8"/>
  <c r="L767" i="8" s="1"/>
  <c r="E768" i="8"/>
  <c r="L768" i="8" s="1"/>
  <c r="E769" i="8"/>
  <c r="L769" i="8" s="1"/>
  <c r="E770" i="8"/>
  <c r="L770" i="8" s="1"/>
  <c r="E771" i="8"/>
  <c r="L771" i="8" s="1"/>
  <c r="E772" i="8"/>
  <c r="L772" i="8" s="1"/>
  <c r="E773" i="8"/>
  <c r="L773" i="8" s="1"/>
  <c r="E774" i="8"/>
  <c r="L774" i="8" s="1"/>
  <c r="E775" i="8"/>
  <c r="L775" i="8" s="1"/>
  <c r="E776" i="8"/>
  <c r="L776" i="8" s="1"/>
  <c r="E777" i="8"/>
  <c r="L777" i="8" s="1"/>
  <c r="E778" i="8"/>
  <c r="L778" i="8" s="1"/>
  <c r="E779" i="8"/>
  <c r="L779" i="8" s="1"/>
  <c r="E780" i="8"/>
  <c r="L780" i="8" s="1"/>
  <c r="E781" i="8"/>
  <c r="L781" i="8" s="1"/>
  <c r="E782" i="8"/>
  <c r="L782" i="8" s="1"/>
  <c r="E783" i="8"/>
  <c r="L783" i="8" s="1"/>
  <c r="E784" i="8"/>
  <c r="L784" i="8" s="1"/>
  <c r="E785" i="8"/>
  <c r="L785" i="8" s="1"/>
  <c r="E786" i="8"/>
  <c r="L786" i="8" s="1"/>
  <c r="E787" i="8"/>
  <c r="L787" i="8" s="1"/>
  <c r="E788" i="8"/>
  <c r="L788" i="8" s="1"/>
  <c r="E789" i="8"/>
  <c r="L789" i="8" s="1"/>
  <c r="E790" i="8"/>
  <c r="L790" i="8" s="1"/>
  <c r="E791" i="8"/>
  <c r="L791" i="8" s="1"/>
  <c r="E792" i="8"/>
  <c r="L792" i="8" s="1"/>
  <c r="E793" i="8"/>
  <c r="L793" i="8" s="1"/>
  <c r="E794" i="8"/>
  <c r="L794" i="8" s="1"/>
  <c r="E795" i="8"/>
  <c r="L795" i="8" s="1"/>
  <c r="E796" i="8"/>
  <c r="L796" i="8" s="1"/>
  <c r="E797" i="8"/>
  <c r="L797" i="8" s="1"/>
  <c r="E798" i="8"/>
  <c r="L798" i="8" s="1"/>
  <c r="E799" i="8"/>
  <c r="L799" i="8" s="1"/>
  <c r="E800" i="8"/>
  <c r="L800" i="8" s="1"/>
  <c r="E801" i="8"/>
  <c r="L801" i="8" s="1"/>
  <c r="E802" i="8"/>
  <c r="L802" i="8" s="1"/>
  <c r="E803" i="8"/>
  <c r="L803" i="8" s="1"/>
  <c r="E804" i="8"/>
  <c r="L804" i="8" s="1"/>
  <c r="E805" i="8"/>
  <c r="L805" i="8" s="1"/>
  <c r="E806" i="8"/>
  <c r="L806" i="8" s="1"/>
  <c r="E807" i="8"/>
  <c r="L807" i="8" s="1"/>
  <c r="E808" i="8"/>
  <c r="L808" i="8" s="1"/>
  <c r="E809" i="8"/>
  <c r="L809" i="8" s="1"/>
  <c r="E810" i="8"/>
  <c r="L810" i="8" s="1"/>
  <c r="E811" i="8"/>
  <c r="L811" i="8" s="1"/>
  <c r="E812" i="8"/>
  <c r="L812" i="8" s="1"/>
  <c r="E813" i="8"/>
  <c r="L813" i="8" s="1"/>
  <c r="E814" i="8"/>
  <c r="L814" i="8" s="1"/>
  <c r="E815" i="8"/>
  <c r="L815" i="8" s="1"/>
  <c r="E816" i="8"/>
  <c r="L816" i="8" s="1"/>
  <c r="E817" i="8"/>
  <c r="L817" i="8" s="1"/>
  <c r="E818" i="8"/>
  <c r="L818" i="8" s="1"/>
  <c r="E819" i="8"/>
  <c r="L819" i="8" s="1"/>
  <c r="E820" i="8"/>
  <c r="L820" i="8" s="1"/>
  <c r="E821" i="8"/>
  <c r="L821" i="8" s="1"/>
  <c r="E822" i="8"/>
  <c r="L822" i="8" s="1"/>
  <c r="E823" i="8"/>
  <c r="L823" i="8" s="1"/>
  <c r="E824" i="8"/>
  <c r="L824" i="8" s="1"/>
  <c r="E825" i="8"/>
  <c r="L825" i="8" s="1"/>
  <c r="E826" i="8"/>
  <c r="L826" i="8" s="1"/>
  <c r="E827" i="8"/>
  <c r="L827" i="8" s="1"/>
  <c r="E828" i="8"/>
  <c r="L828" i="8" s="1"/>
  <c r="E829" i="8"/>
  <c r="L829" i="8" s="1"/>
  <c r="E830" i="8"/>
  <c r="L830" i="8" s="1"/>
  <c r="E831" i="8"/>
  <c r="L831" i="8" s="1"/>
  <c r="E832" i="8"/>
  <c r="L832" i="8" s="1"/>
  <c r="E833" i="8"/>
  <c r="L833" i="8" s="1"/>
  <c r="E834" i="8"/>
  <c r="L834" i="8" s="1"/>
  <c r="E835" i="8"/>
  <c r="L835" i="8" s="1"/>
  <c r="E836" i="8"/>
  <c r="L836" i="8" s="1"/>
  <c r="E837" i="8"/>
  <c r="L837" i="8" s="1"/>
  <c r="E838" i="8"/>
  <c r="L838" i="8" s="1"/>
  <c r="E839" i="8"/>
  <c r="L839" i="8" s="1"/>
  <c r="E840" i="8"/>
  <c r="L840" i="8" s="1"/>
  <c r="E841" i="8"/>
  <c r="L841" i="8" s="1"/>
  <c r="E842" i="8"/>
  <c r="L842" i="8" s="1"/>
  <c r="E843" i="8"/>
  <c r="L843" i="8" s="1"/>
  <c r="E844" i="8"/>
  <c r="L844" i="8" s="1"/>
  <c r="E845" i="8"/>
  <c r="L845" i="8" s="1"/>
  <c r="E846" i="8"/>
  <c r="L846" i="8" s="1"/>
  <c r="E847" i="8"/>
  <c r="L847" i="8" s="1"/>
  <c r="E848" i="8"/>
  <c r="L848" i="8" s="1"/>
  <c r="E849" i="8"/>
  <c r="L849" i="8" s="1"/>
  <c r="E850" i="8"/>
  <c r="L850" i="8" s="1"/>
  <c r="E851" i="8"/>
  <c r="L851" i="8" s="1"/>
  <c r="E852" i="8"/>
  <c r="L852" i="8" s="1"/>
  <c r="E853" i="8"/>
  <c r="L853" i="8" s="1"/>
  <c r="E854" i="8"/>
  <c r="L854" i="8" s="1"/>
  <c r="E855" i="8"/>
  <c r="L855" i="8" s="1"/>
  <c r="E856" i="8"/>
  <c r="L856" i="8" s="1"/>
  <c r="E857" i="8"/>
  <c r="L857" i="8" s="1"/>
  <c r="E858" i="8"/>
  <c r="L858" i="8" s="1"/>
  <c r="E859" i="8"/>
  <c r="L859" i="8" s="1"/>
  <c r="E860" i="8"/>
  <c r="L860" i="8" s="1"/>
  <c r="E861" i="8"/>
  <c r="L861" i="8" s="1"/>
  <c r="E862" i="8"/>
  <c r="L862" i="8" s="1"/>
  <c r="E863" i="8"/>
  <c r="L863" i="8" s="1"/>
  <c r="E864" i="8"/>
  <c r="L864" i="8" s="1"/>
  <c r="E865" i="8"/>
  <c r="L865" i="8" s="1"/>
  <c r="E866" i="8"/>
  <c r="L866" i="8" s="1"/>
  <c r="E867" i="8"/>
  <c r="L867" i="8" s="1"/>
  <c r="E868" i="8"/>
  <c r="L868" i="8" s="1"/>
  <c r="E869" i="8"/>
  <c r="L869" i="8" s="1"/>
  <c r="E870" i="8"/>
  <c r="L870" i="8" s="1"/>
  <c r="E871" i="8"/>
  <c r="L871" i="8" s="1"/>
  <c r="E872" i="8"/>
  <c r="L872" i="8" s="1"/>
  <c r="E873" i="8"/>
  <c r="L873" i="8" s="1"/>
  <c r="E874" i="8"/>
  <c r="L874" i="8" s="1"/>
  <c r="E875" i="8"/>
  <c r="L875" i="8" s="1"/>
  <c r="E876" i="8"/>
  <c r="L876" i="8" s="1"/>
  <c r="E877" i="8"/>
  <c r="L877" i="8" s="1"/>
  <c r="E878" i="8"/>
  <c r="L878" i="8" s="1"/>
  <c r="E879" i="8"/>
  <c r="L879" i="8" s="1"/>
  <c r="E880" i="8"/>
  <c r="L880" i="8" s="1"/>
  <c r="E881" i="8"/>
  <c r="L881" i="8" s="1"/>
  <c r="E882" i="8"/>
  <c r="L882" i="8" s="1"/>
  <c r="E883" i="8"/>
  <c r="L883" i="8" s="1"/>
  <c r="E884" i="8"/>
  <c r="L884" i="8" s="1"/>
  <c r="E885" i="8"/>
  <c r="L885" i="8" s="1"/>
  <c r="E886" i="8"/>
  <c r="L886" i="8" s="1"/>
  <c r="E887" i="8"/>
  <c r="L887" i="8" s="1"/>
  <c r="E888" i="8"/>
  <c r="L888" i="8" s="1"/>
  <c r="E889" i="8"/>
  <c r="L889" i="8" s="1"/>
  <c r="E890" i="8"/>
  <c r="L890" i="8" s="1"/>
  <c r="E891" i="8"/>
  <c r="L891" i="8" s="1"/>
  <c r="E892" i="8"/>
  <c r="L892" i="8" s="1"/>
  <c r="E893" i="8"/>
  <c r="L893" i="8" s="1"/>
  <c r="E894" i="8"/>
  <c r="L894" i="8" s="1"/>
  <c r="E895" i="8"/>
  <c r="L895" i="8" s="1"/>
  <c r="E896" i="8"/>
  <c r="L896" i="8" s="1"/>
  <c r="E897" i="8"/>
  <c r="L897" i="8" s="1"/>
  <c r="E898" i="8"/>
  <c r="L898" i="8" s="1"/>
  <c r="E899" i="8"/>
  <c r="L899" i="8" s="1"/>
  <c r="E900" i="8"/>
  <c r="L900" i="8" s="1"/>
  <c r="E901" i="8"/>
  <c r="L901" i="8" s="1"/>
  <c r="E902" i="8"/>
  <c r="L902" i="8" s="1"/>
  <c r="E903" i="8"/>
  <c r="L903" i="8" s="1"/>
  <c r="E904" i="8"/>
  <c r="L904" i="8" s="1"/>
  <c r="E905" i="8"/>
  <c r="L905" i="8" s="1"/>
  <c r="E906" i="8"/>
  <c r="L906" i="8" s="1"/>
  <c r="E907" i="8"/>
  <c r="L907" i="8" s="1"/>
  <c r="E908" i="8"/>
  <c r="L908" i="8" s="1"/>
  <c r="E909" i="8"/>
  <c r="L909" i="8" s="1"/>
  <c r="E910" i="8"/>
  <c r="L910" i="8" s="1"/>
  <c r="E911" i="8"/>
  <c r="L911" i="8" s="1"/>
  <c r="E912" i="8"/>
  <c r="L912" i="8" s="1"/>
  <c r="E913" i="8"/>
  <c r="L913" i="8" s="1"/>
  <c r="E914" i="8"/>
  <c r="L914" i="8" s="1"/>
  <c r="E915" i="8"/>
  <c r="L915" i="8" s="1"/>
  <c r="E916" i="8"/>
  <c r="L916" i="8" s="1"/>
  <c r="E917" i="8"/>
  <c r="L917" i="8" s="1"/>
  <c r="E918" i="8"/>
  <c r="L918" i="8" s="1"/>
  <c r="E919" i="8"/>
  <c r="L919" i="8" s="1"/>
  <c r="E920" i="8"/>
  <c r="L920" i="8" s="1"/>
  <c r="E921" i="8"/>
  <c r="L921" i="8" s="1"/>
  <c r="E922" i="8"/>
  <c r="L922" i="8" s="1"/>
  <c r="E923" i="8"/>
  <c r="L923" i="8" s="1"/>
  <c r="E924" i="8"/>
  <c r="L924" i="8" s="1"/>
  <c r="E925" i="8"/>
  <c r="L925" i="8" s="1"/>
  <c r="E926" i="8"/>
  <c r="L926" i="8" s="1"/>
  <c r="E927" i="8"/>
  <c r="L927" i="8" s="1"/>
  <c r="E928" i="8"/>
  <c r="L928" i="8" s="1"/>
  <c r="E929" i="8"/>
  <c r="L929" i="8" s="1"/>
  <c r="E930" i="8"/>
  <c r="L930" i="8" s="1"/>
  <c r="E931" i="8"/>
  <c r="L931" i="8" s="1"/>
  <c r="E932" i="8"/>
  <c r="L932" i="8" s="1"/>
  <c r="E933" i="8"/>
  <c r="L933" i="8" s="1"/>
  <c r="E934" i="8"/>
  <c r="L934" i="8" s="1"/>
  <c r="E935" i="8"/>
  <c r="L935" i="8" s="1"/>
  <c r="E936" i="8"/>
  <c r="L936" i="8" s="1"/>
  <c r="E937" i="8"/>
  <c r="L937" i="8" s="1"/>
  <c r="E938" i="8"/>
  <c r="L938" i="8" s="1"/>
  <c r="E939" i="8"/>
  <c r="L939" i="8" s="1"/>
  <c r="E940" i="8"/>
  <c r="L940" i="8" s="1"/>
  <c r="E941" i="8"/>
  <c r="L941" i="8" s="1"/>
  <c r="E942" i="8"/>
  <c r="L942" i="8" s="1"/>
  <c r="E943" i="8"/>
  <c r="L943" i="8" s="1"/>
  <c r="E944" i="8"/>
  <c r="L944" i="8" s="1"/>
  <c r="E945" i="8"/>
  <c r="L945" i="8" s="1"/>
  <c r="E946" i="8"/>
  <c r="L946" i="8" s="1"/>
  <c r="E947" i="8"/>
  <c r="L947" i="8" s="1"/>
  <c r="E948" i="8"/>
  <c r="L948" i="8" s="1"/>
  <c r="E949" i="8"/>
  <c r="L949" i="8" s="1"/>
  <c r="E950" i="8"/>
  <c r="L950" i="8" s="1"/>
  <c r="E951" i="8"/>
  <c r="L951" i="8" s="1"/>
  <c r="E952" i="8"/>
  <c r="L952" i="8" s="1"/>
  <c r="E953" i="8"/>
  <c r="L953" i="8" s="1"/>
  <c r="E954" i="8"/>
  <c r="L954" i="8" s="1"/>
  <c r="E955" i="8"/>
  <c r="L955" i="8" s="1"/>
  <c r="E956" i="8"/>
  <c r="L956" i="8" s="1"/>
  <c r="E957" i="8"/>
  <c r="L957" i="8" s="1"/>
  <c r="E958" i="8"/>
  <c r="L958" i="8" s="1"/>
  <c r="E959" i="8"/>
  <c r="L959" i="8" s="1"/>
  <c r="E960" i="8"/>
  <c r="L960" i="8" s="1"/>
  <c r="E961" i="8"/>
  <c r="L961" i="8" s="1"/>
  <c r="E962" i="8"/>
  <c r="L962" i="8" s="1"/>
  <c r="E963" i="8"/>
  <c r="L963" i="8" s="1"/>
  <c r="E964" i="8"/>
  <c r="L964" i="8" s="1"/>
  <c r="E965" i="8"/>
  <c r="L965" i="8" s="1"/>
  <c r="E966" i="8"/>
  <c r="L966" i="8" s="1"/>
  <c r="E967" i="8"/>
  <c r="L967" i="8" s="1"/>
  <c r="E968" i="8"/>
  <c r="L968" i="8" s="1"/>
  <c r="E969" i="8"/>
  <c r="L969" i="8" s="1"/>
  <c r="E970" i="8"/>
  <c r="L970" i="8" s="1"/>
  <c r="E971" i="8"/>
  <c r="L971" i="8" s="1"/>
  <c r="E972" i="8"/>
  <c r="L972" i="8" s="1"/>
  <c r="E973" i="8"/>
  <c r="L973" i="8" s="1"/>
  <c r="E974" i="8"/>
  <c r="L974" i="8" s="1"/>
  <c r="E975" i="8"/>
  <c r="L975" i="8" s="1"/>
  <c r="E976" i="8"/>
  <c r="L976" i="8" s="1"/>
  <c r="E977" i="8"/>
  <c r="L977" i="8" s="1"/>
  <c r="E978" i="8"/>
  <c r="L978" i="8" s="1"/>
  <c r="E979" i="8"/>
  <c r="L979" i="8" s="1"/>
  <c r="E980" i="8"/>
  <c r="L980" i="8" s="1"/>
  <c r="E981" i="8"/>
  <c r="L981" i="8" s="1"/>
  <c r="E982" i="8"/>
  <c r="L982" i="8" s="1"/>
  <c r="E983" i="8"/>
  <c r="L983" i="8" s="1"/>
  <c r="E984" i="8"/>
  <c r="L984" i="8" s="1"/>
  <c r="E985" i="8"/>
  <c r="L985" i="8" s="1"/>
  <c r="E986" i="8"/>
  <c r="L986" i="8" s="1"/>
  <c r="E987" i="8"/>
  <c r="L987" i="8" s="1"/>
  <c r="E988" i="8"/>
  <c r="L988" i="8" s="1"/>
  <c r="E989" i="8"/>
  <c r="L989" i="8" s="1"/>
  <c r="E990" i="8"/>
  <c r="L990" i="8" s="1"/>
  <c r="E991" i="8"/>
  <c r="L991" i="8" s="1"/>
  <c r="E992" i="8"/>
  <c r="L992" i="8" s="1"/>
  <c r="E993" i="8"/>
  <c r="L993" i="8" s="1"/>
  <c r="E994" i="8"/>
  <c r="L994" i="8" s="1"/>
  <c r="E995" i="8"/>
  <c r="L995" i="8" s="1"/>
  <c r="E996" i="8"/>
  <c r="L996" i="8" s="1"/>
  <c r="E997" i="8"/>
  <c r="L997" i="8" s="1"/>
  <c r="E998" i="8"/>
  <c r="L998" i="8" s="1"/>
  <c r="E999" i="8"/>
  <c r="L999" i="8" s="1"/>
  <c r="E1000" i="8"/>
  <c r="L1000" i="8" s="1"/>
  <c r="E1001" i="8"/>
  <c r="L1001" i="8" s="1"/>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D442" i="8"/>
  <c r="D443" i="8"/>
  <c r="D444" i="8"/>
  <c r="D445" i="8"/>
  <c r="D446" i="8"/>
  <c r="D447" i="8"/>
  <c r="D448" i="8"/>
  <c r="D449" i="8"/>
  <c r="D450" i="8"/>
  <c r="D451" i="8"/>
  <c r="D452" i="8"/>
  <c r="D453" i="8"/>
  <c r="D454" i="8"/>
  <c r="D455" i="8"/>
  <c r="D456" i="8"/>
  <c r="D457" i="8"/>
  <c r="D458" i="8"/>
  <c r="D459" i="8"/>
  <c r="D460" i="8"/>
  <c r="D461" i="8"/>
  <c r="D462" i="8"/>
  <c r="D463" i="8"/>
  <c r="D464" i="8"/>
  <c r="D465" i="8"/>
  <c r="D466" i="8"/>
  <c r="D467" i="8"/>
  <c r="D468" i="8"/>
  <c r="D469" i="8"/>
  <c r="D470" i="8"/>
  <c r="D471" i="8"/>
  <c r="D472" i="8"/>
  <c r="D473" i="8"/>
  <c r="D474" i="8"/>
  <c r="D475" i="8"/>
  <c r="D476" i="8"/>
  <c r="D477" i="8"/>
  <c r="D478" i="8"/>
  <c r="D479" i="8"/>
  <c r="D480" i="8"/>
  <c r="D481" i="8"/>
  <c r="D482" i="8"/>
  <c r="D483" i="8"/>
  <c r="D484" i="8"/>
  <c r="D485" i="8"/>
  <c r="D486" i="8"/>
  <c r="D487" i="8"/>
  <c r="D488" i="8"/>
  <c r="D489" i="8"/>
  <c r="D490" i="8"/>
  <c r="D491" i="8"/>
  <c r="D492" i="8"/>
  <c r="D493" i="8"/>
  <c r="D494" i="8"/>
  <c r="D495" i="8"/>
  <c r="D496" i="8"/>
  <c r="D497" i="8"/>
  <c r="D498" i="8"/>
  <c r="D499" i="8"/>
  <c r="D500" i="8"/>
  <c r="D501" i="8"/>
  <c r="D502" i="8"/>
  <c r="D503" i="8"/>
  <c r="D504" i="8"/>
  <c r="D505" i="8"/>
  <c r="D506" i="8"/>
  <c r="D507" i="8"/>
  <c r="D508" i="8"/>
  <c r="D509" i="8"/>
  <c r="D510" i="8"/>
  <c r="D511" i="8"/>
  <c r="D512" i="8"/>
  <c r="D513" i="8"/>
  <c r="D514" i="8"/>
  <c r="D515" i="8"/>
  <c r="D516" i="8"/>
  <c r="D517" i="8"/>
  <c r="D518" i="8"/>
  <c r="D519" i="8"/>
  <c r="D520" i="8"/>
  <c r="D521" i="8"/>
  <c r="D522" i="8"/>
  <c r="D523" i="8"/>
  <c r="D524" i="8"/>
  <c r="D525" i="8"/>
  <c r="D526" i="8"/>
  <c r="D527" i="8"/>
  <c r="D528" i="8"/>
  <c r="D529" i="8"/>
  <c r="D530" i="8"/>
  <c r="D531" i="8"/>
  <c r="D532" i="8"/>
  <c r="D533" i="8"/>
  <c r="D534" i="8"/>
  <c r="D535" i="8"/>
  <c r="D536" i="8"/>
  <c r="D537" i="8"/>
  <c r="D538" i="8"/>
  <c r="D539" i="8"/>
  <c r="D540" i="8"/>
  <c r="D541" i="8"/>
  <c r="D542" i="8"/>
  <c r="D543" i="8"/>
  <c r="D544" i="8"/>
  <c r="D545" i="8"/>
  <c r="D546" i="8"/>
  <c r="D547" i="8"/>
  <c r="D548" i="8"/>
  <c r="D549" i="8"/>
  <c r="D550" i="8"/>
  <c r="D551" i="8"/>
  <c r="D552" i="8"/>
  <c r="D553" i="8"/>
  <c r="D554" i="8"/>
  <c r="D555" i="8"/>
  <c r="D556" i="8"/>
  <c r="D557" i="8"/>
  <c r="D558" i="8"/>
  <c r="D559" i="8"/>
  <c r="D560" i="8"/>
  <c r="D561" i="8"/>
  <c r="D562" i="8"/>
  <c r="D563" i="8"/>
  <c r="D564" i="8"/>
  <c r="D565" i="8"/>
  <c r="D566" i="8"/>
  <c r="D567" i="8"/>
  <c r="D568" i="8"/>
  <c r="D569" i="8"/>
  <c r="D570" i="8"/>
  <c r="D571" i="8"/>
  <c r="D572" i="8"/>
  <c r="D573" i="8"/>
  <c r="D574" i="8"/>
  <c r="D575" i="8"/>
  <c r="D576" i="8"/>
  <c r="D577" i="8"/>
  <c r="D578" i="8"/>
  <c r="D579" i="8"/>
  <c r="D580" i="8"/>
  <c r="D581" i="8"/>
  <c r="D582" i="8"/>
  <c r="D583" i="8"/>
  <c r="D584" i="8"/>
  <c r="D585" i="8"/>
  <c r="D586" i="8"/>
  <c r="D587" i="8"/>
  <c r="D588" i="8"/>
  <c r="D589" i="8"/>
  <c r="D590" i="8"/>
  <c r="D591" i="8"/>
  <c r="D592" i="8"/>
  <c r="D593" i="8"/>
  <c r="D594" i="8"/>
  <c r="D595" i="8"/>
  <c r="D596" i="8"/>
  <c r="D597" i="8"/>
  <c r="D598" i="8"/>
  <c r="D599" i="8"/>
  <c r="D600" i="8"/>
  <c r="D601" i="8"/>
  <c r="D602" i="8"/>
  <c r="D603" i="8"/>
  <c r="D604" i="8"/>
  <c r="D605" i="8"/>
  <c r="D606" i="8"/>
  <c r="D607" i="8"/>
  <c r="D608" i="8"/>
  <c r="D609" i="8"/>
  <c r="D610" i="8"/>
  <c r="D611" i="8"/>
  <c r="D612" i="8"/>
  <c r="D613" i="8"/>
  <c r="D614" i="8"/>
  <c r="D615" i="8"/>
  <c r="D616" i="8"/>
  <c r="D617" i="8"/>
  <c r="D618" i="8"/>
  <c r="D619" i="8"/>
  <c r="D620" i="8"/>
  <c r="D621" i="8"/>
  <c r="D622" i="8"/>
  <c r="D623" i="8"/>
  <c r="D624" i="8"/>
  <c r="D625" i="8"/>
  <c r="D626" i="8"/>
  <c r="D627" i="8"/>
  <c r="D628" i="8"/>
  <c r="D629" i="8"/>
  <c r="D630" i="8"/>
  <c r="D631" i="8"/>
  <c r="D632" i="8"/>
  <c r="D633" i="8"/>
  <c r="D634" i="8"/>
  <c r="D635" i="8"/>
  <c r="D636" i="8"/>
  <c r="D637" i="8"/>
  <c r="D638" i="8"/>
  <c r="D639" i="8"/>
  <c r="D640" i="8"/>
  <c r="D641" i="8"/>
  <c r="D642" i="8"/>
  <c r="D643" i="8"/>
  <c r="D644" i="8"/>
  <c r="D645" i="8"/>
  <c r="D646" i="8"/>
  <c r="D647" i="8"/>
  <c r="D648" i="8"/>
  <c r="D649" i="8"/>
  <c r="D650" i="8"/>
  <c r="D651" i="8"/>
  <c r="D652" i="8"/>
  <c r="D653" i="8"/>
  <c r="D654" i="8"/>
  <c r="D655" i="8"/>
  <c r="D656" i="8"/>
  <c r="D657" i="8"/>
  <c r="D658" i="8"/>
  <c r="D659" i="8"/>
  <c r="D660" i="8"/>
  <c r="D661" i="8"/>
  <c r="D662" i="8"/>
  <c r="D663" i="8"/>
  <c r="D664" i="8"/>
  <c r="D665" i="8"/>
  <c r="D666" i="8"/>
  <c r="D667" i="8"/>
  <c r="D668" i="8"/>
  <c r="D669" i="8"/>
  <c r="D670" i="8"/>
  <c r="D671" i="8"/>
  <c r="D672" i="8"/>
  <c r="D673" i="8"/>
  <c r="D674" i="8"/>
  <c r="D675" i="8"/>
  <c r="D676" i="8"/>
  <c r="D677" i="8"/>
  <c r="D678" i="8"/>
  <c r="D679" i="8"/>
  <c r="D680" i="8"/>
  <c r="D681" i="8"/>
  <c r="D682" i="8"/>
  <c r="D683" i="8"/>
  <c r="D684" i="8"/>
  <c r="D685" i="8"/>
  <c r="D686" i="8"/>
  <c r="D687" i="8"/>
  <c r="D688" i="8"/>
  <c r="D689" i="8"/>
  <c r="D690" i="8"/>
  <c r="D691" i="8"/>
  <c r="D692" i="8"/>
  <c r="D693" i="8"/>
  <c r="D694" i="8"/>
  <c r="D695" i="8"/>
  <c r="D696" i="8"/>
  <c r="D697" i="8"/>
  <c r="D698" i="8"/>
  <c r="D699" i="8"/>
  <c r="D700" i="8"/>
  <c r="D701" i="8"/>
  <c r="D702" i="8"/>
  <c r="D703" i="8"/>
  <c r="D704" i="8"/>
  <c r="D705" i="8"/>
  <c r="D706" i="8"/>
  <c r="D707" i="8"/>
  <c r="D708" i="8"/>
  <c r="D709" i="8"/>
  <c r="D710" i="8"/>
  <c r="D711" i="8"/>
  <c r="D712" i="8"/>
  <c r="D713" i="8"/>
  <c r="D714" i="8"/>
  <c r="D715" i="8"/>
  <c r="D716" i="8"/>
  <c r="D717" i="8"/>
  <c r="D718" i="8"/>
  <c r="D719" i="8"/>
  <c r="D720" i="8"/>
  <c r="D721" i="8"/>
  <c r="D722" i="8"/>
  <c r="D723" i="8"/>
  <c r="D724" i="8"/>
  <c r="D725" i="8"/>
  <c r="D726" i="8"/>
  <c r="D727" i="8"/>
  <c r="D728" i="8"/>
  <c r="D729" i="8"/>
  <c r="D730" i="8"/>
  <c r="D731" i="8"/>
  <c r="D732" i="8"/>
  <c r="D733" i="8"/>
  <c r="D734" i="8"/>
  <c r="D735" i="8"/>
  <c r="D736" i="8"/>
  <c r="D737" i="8"/>
  <c r="D738" i="8"/>
  <c r="D739" i="8"/>
  <c r="D740" i="8"/>
  <c r="D741" i="8"/>
  <c r="D742" i="8"/>
  <c r="D743" i="8"/>
  <c r="D744" i="8"/>
  <c r="D745" i="8"/>
  <c r="D746" i="8"/>
  <c r="D747" i="8"/>
  <c r="D748" i="8"/>
  <c r="D749" i="8"/>
  <c r="D750" i="8"/>
  <c r="D751" i="8"/>
  <c r="D752" i="8"/>
  <c r="D753" i="8"/>
  <c r="D754" i="8"/>
  <c r="D755" i="8"/>
  <c r="D756" i="8"/>
  <c r="D757" i="8"/>
  <c r="D758" i="8"/>
  <c r="D759" i="8"/>
  <c r="D760" i="8"/>
  <c r="D761" i="8"/>
  <c r="D762" i="8"/>
  <c r="D763" i="8"/>
  <c r="D764" i="8"/>
  <c r="D765" i="8"/>
  <c r="D766" i="8"/>
  <c r="D767" i="8"/>
  <c r="D768" i="8"/>
  <c r="D769" i="8"/>
  <c r="D770" i="8"/>
  <c r="D771" i="8"/>
  <c r="D772" i="8"/>
  <c r="D773" i="8"/>
  <c r="D774" i="8"/>
  <c r="D775" i="8"/>
  <c r="D776" i="8"/>
  <c r="D777" i="8"/>
  <c r="D778" i="8"/>
  <c r="D779" i="8"/>
  <c r="D780" i="8"/>
  <c r="D781" i="8"/>
  <c r="D782" i="8"/>
  <c r="D783" i="8"/>
  <c r="D784" i="8"/>
  <c r="D785" i="8"/>
  <c r="D786" i="8"/>
  <c r="D787" i="8"/>
  <c r="D788" i="8"/>
  <c r="D789" i="8"/>
  <c r="D790" i="8"/>
  <c r="D791" i="8"/>
  <c r="D792" i="8"/>
  <c r="D793" i="8"/>
  <c r="D794" i="8"/>
  <c r="D795" i="8"/>
  <c r="D796" i="8"/>
  <c r="D797" i="8"/>
  <c r="D798" i="8"/>
  <c r="D799" i="8"/>
  <c r="D800" i="8"/>
  <c r="D801" i="8"/>
  <c r="D802" i="8"/>
  <c r="D803" i="8"/>
  <c r="D804" i="8"/>
  <c r="D805" i="8"/>
  <c r="D806" i="8"/>
  <c r="D807" i="8"/>
  <c r="D808" i="8"/>
  <c r="D809" i="8"/>
  <c r="D810" i="8"/>
  <c r="D811" i="8"/>
  <c r="D812" i="8"/>
  <c r="D813" i="8"/>
  <c r="D814" i="8"/>
  <c r="D815" i="8"/>
  <c r="D816" i="8"/>
  <c r="D817" i="8"/>
  <c r="D818" i="8"/>
  <c r="D819" i="8"/>
  <c r="D820" i="8"/>
  <c r="D821" i="8"/>
  <c r="D822" i="8"/>
  <c r="D823" i="8"/>
  <c r="D824" i="8"/>
  <c r="D825" i="8"/>
  <c r="D826" i="8"/>
  <c r="D827" i="8"/>
  <c r="D828" i="8"/>
  <c r="D829" i="8"/>
  <c r="D830" i="8"/>
  <c r="D831" i="8"/>
  <c r="D832" i="8"/>
  <c r="D833" i="8"/>
  <c r="D834" i="8"/>
  <c r="D835" i="8"/>
  <c r="D836" i="8"/>
  <c r="D837" i="8"/>
  <c r="D838" i="8"/>
  <c r="D839" i="8"/>
  <c r="D840" i="8"/>
  <c r="D841" i="8"/>
  <c r="D842" i="8"/>
  <c r="D843" i="8"/>
  <c r="D844" i="8"/>
  <c r="D845" i="8"/>
  <c r="D846" i="8"/>
  <c r="D847" i="8"/>
  <c r="D848" i="8"/>
  <c r="D849" i="8"/>
  <c r="D850" i="8"/>
  <c r="D851" i="8"/>
  <c r="D852" i="8"/>
  <c r="D853" i="8"/>
  <c r="D854" i="8"/>
  <c r="D855" i="8"/>
  <c r="D856" i="8"/>
  <c r="D857" i="8"/>
  <c r="D858" i="8"/>
  <c r="D859" i="8"/>
  <c r="D860" i="8"/>
  <c r="D861" i="8"/>
  <c r="D862" i="8"/>
  <c r="D863" i="8"/>
  <c r="D864" i="8"/>
  <c r="D865" i="8"/>
  <c r="D866" i="8"/>
  <c r="D867" i="8"/>
  <c r="D868" i="8"/>
  <c r="D869" i="8"/>
  <c r="D870" i="8"/>
  <c r="D871" i="8"/>
  <c r="D872" i="8"/>
  <c r="D873" i="8"/>
  <c r="D874" i="8"/>
  <c r="D875" i="8"/>
  <c r="D876" i="8"/>
  <c r="D877" i="8"/>
  <c r="D878" i="8"/>
  <c r="D879" i="8"/>
  <c r="D880" i="8"/>
  <c r="D881" i="8"/>
  <c r="D882" i="8"/>
  <c r="D883" i="8"/>
  <c r="D884" i="8"/>
  <c r="D885" i="8"/>
  <c r="D886" i="8"/>
  <c r="D887" i="8"/>
  <c r="D888" i="8"/>
  <c r="D889" i="8"/>
  <c r="D890" i="8"/>
  <c r="D891" i="8"/>
  <c r="D892" i="8"/>
  <c r="D893" i="8"/>
  <c r="D894" i="8"/>
  <c r="D895" i="8"/>
  <c r="D896" i="8"/>
  <c r="D897" i="8"/>
  <c r="D898" i="8"/>
  <c r="D899" i="8"/>
  <c r="D900" i="8"/>
  <c r="D901" i="8"/>
  <c r="D902" i="8"/>
  <c r="D903" i="8"/>
  <c r="D904" i="8"/>
  <c r="D905" i="8"/>
  <c r="D906" i="8"/>
  <c r="D907" i="8"/>
  <c r="D908" i="8"/>
  <c r="D909" i="8"/>
  <c r="D910" i="8"/>
  <c r="D911" i="8"/>
  <c r="D912" i="8"/>
  <c r="D913" i="8"/>
  <c r="D914" i="8"/>
  <c r="D915" i="8"/>
  <c r="D916" i="8"/>
  <c r="D917" i="8"/>
  <c r="D918" i="8"/>
  <c r="D919" i="8"/>
  <c r="D920" i="8"/>
  <c r="D921" i="8"/>
  <c r="D922" i="8"/>
  <c r="D923" i="8"/>
  <c r="D924" i="8"/>
  <c r="D925" i="8"/>
  <c r="D926" i="8"/>
  <c r="D927" i="8"/>
  <c r="D928" i="8"/>
  <c r="D929" i="8"/>
  <c r="D930" i="8"/>
  <c r="D931" i="8"/>
  <c r="D932" i="8"/>
  <c r="D933" i="8"/>
  <c r="D934" i="8"/>
  <c r="D935" i="8"/>
  <c r="D936" i="8"/>
  <c r="D937" i="8"/>
  <c r="D938" i="8"/>
  <c r="D939" i="8"/>
  <c r="D940" i="8"/>
  <c r="D941" i="8"/>
  <c r="D942" i="8"/>
  <c r="D943" i="8"/>
  <c r="D944" i="8"/>
  <c r="D945" i="8"/>
  <c r="D946" i="8"/>
  <c r="D947" i="8"/>
  <c r="D948" i="8"/>
  <c r="D949" i="8"/>
  <c r="D950" i="8"/>
  <c r="D951" i="8"/>
  <c r="D952" i="8"/>
  <c r="D953" i="8"/>
  <c r="D954" i="8"/>
  <c r="D955" i="8"/>
  <c r="D956" i="8"/>
  <c r="D957" i="8"/>
  <c r="D958" i="8"/>
  <c r="D959" i="8"/>
  <c r="D960" i="8"/>
  <c r="D961" i="8"/>
  <c r="D962" i="8"/>
  <c r="D963" i="8"/>
  <c r="D964" i="8"/>
  <c r="D965" i="8"/>
  <c r="D966" i="8"/>
  <c r="D967" i="8"/>
  <c r="D968" i="8"/>
  <c r="D969" i="8"/>
  <c r="D970" i="8"/>
  <c r="D971" i="8"/>
  <c r="D972" i="8"/>
  <c r="D973" i="8"/>
  <c r="D974" i="8"/>
  <c r="D975" i="8"/>
  <c r="D976" i="8"/>
  <c r="D977" i="8"/>
  <c r="D978" i="8"/>
  <c r="D979" i="8"/>
  <c r="D980" i="8"/>
  <c r="D981" i="8"/>
  <c r="D982" i="8"/>
  <c r="D983" i="8"/>
  <c r="D984" i="8"/>
  <c r="D985" i="8"/>
  <c r="D986" i="8"/>
  <c r="D987" i="8"/>
  <c r="D988" i="8"/>
  <c r="D989" i="8"/>
  <c r="D990" i="8"/>
  <c r="D991" i="8"/>
  <c r="D992" i="8"/>
  <c r="D993" i="8"/>
  <c r="D994" i="8"/>
  <c r="D995" i="8"/>
  <c r="D996" i="8"/>
  <c r="D997" i="8"/>
  <c r="D998" i="8"/>
  <c r="D999" i="8"/>
  <c r="D1000" i="8"/>
  <c r="D1001" i="8"/>
  <c r="I18" i="5"/>
  <c r="I19" i="5"/>
  <c r="I17" i="8" l="1"/>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C327" i="8"/>
  <c r="C328" i="8"/>
  <c r="C329" i="8"/>
  <c r="C330" i="8"/>
  <c r="C331" i="8"/>
  <c r="C332" i="8"/>
  <c r="C333" i="8"/>
  <c r="C334" i="8"/>
  <c r="C335" i="8"/>
  <c r="C336" i="8"/>
  <c r="C337" i="8"/>
  <c r="C338" i="8"/>
  <c r="C339" i="8"/>
  <c r="C340" i="8"/>
  <c r="C341" i="8"/>
  <c r="C342" i="8"/>
  <c r="C343" i="8"/>
  <c r="C344" i="8"/>
  <c r="C345" i="8"/>
  <c r="C346" i="8"/>
  <c r="C347" i="8"/>
  <c r="C348" i="8"/>
  <c r="C349" i="8"/>
  <c r="C350" i="8"/>
  <c r="C351" i="8"/>
  <c r="C352" i="8"/>
  <c r="C353" i="8"/>
  <c r="C354" i="8"/>
  <c r="C355" i="8"/>
  <c r="C356" i="8"/>
  <c r="C357" i="8"/>
  <c r="C358" i="8"/>
  <c r="C359" i="8"/>
  <c r="C360" i="8"/>
  <c r="C361" i="8"/>
  <c r="C362" i="8"/>
  <c r="C363" i="8"/>
  <c r="C364" i="8"/>
  <c r="C365" i="8"/>
  <c r="C366" i="8"/>
  <c r="C367" i="8"/>
  <c r="C368" i="8"/>
  <c r="C369" i="8"/>
  <c r="C370" i="8"/>
  <c r="C371" i="8"/>
  <c r="C372" i="8"/>
  <c r="C373" i="8"/>
  <c r="C374" i="8"/>
  <c r="C375" i="8"/>
  <c r="C376" i="8"/>
  <c r="C377" i="8"/>
  <c r="C378" i="8"/>
  <c r="C379" i="8"/>
  <c r="C380" i="8"/>
  <c r="C381" i="8"/>
  <c r="C382" i="8"/>
  <c r="C383" i="8"/>
  <c r="C384" i="8"/>
  <c r="C385" i="8"/>
  <c r="C386" i="8"/>
  <c r="C387" i="8"/>
  <c r="C388" i="8"/>
  <c r="C389" i="8"/>
  <c r="C390" i="8"/>
  <c r="C391" i="8"/>
  <c r="C392" i="8"/>
  <c r="C393" i="8"/>
  <c r="C394" i="8"/>
  <c r="C395" i="8"/>
  <c r="C396" i="8"/>
  <c r="C397" i="8"/>
  <c r="C398" i="8"/>
  <c r="C399" i="8"/>
  <c r="C400" i="8"/>
  <c r="C401" i="8"/>
  <c r="C402" i="8"/>
  <c r="C403" i="8"/>
  <c r="C404" i="8"/>
  <c r="C405" i="8"/>
  <c r="C406" i="8"/>
  <c r="C407" i="8"/>
  <c r="C408" i="8"/>
  <c r="C409" i="8"/>
  <c r="C410" i="8"/>
  <c r="C411" i="8"/>
  <c r="C412" i="8"/>
  <c r="C413" i="8"/>
  <c r="C414" i="8"/>
  <c r="C415" i="8"/>
  <c r="C416" i="8"/>
  <c r="C417" i="8"/>
  <c r="C418" i="8"/>
  <c r="C419" i="8"/>
  <c r="C420" i="8"/>
  <c r="C421" i="8"/>
  <c r="C422" i="8"/>
  <c r="C423" i="8"/>
  <c r="C424" i="8"/>
  <c r="C425" i="8"/>
  <c r="C426" i="8"/>
  <c r="C427" i="8"/>
  <c r="C428" i="8"/>
  <c r="C429" i="8"/>
  <c r="C430" i="8"/>
  <c r="C431" i="8"/>
  <c r="C432" i="8"/>
  <c r="C433" i="8"/>
  <c r="C434" i="8"/>
  <c r="C435" i="8"/>
  <c r="C436" i="8"/>
  <c r="C437" i="8"/>
  <c r="C438" i="8"/>
  <c r="C439" i="8"/>
  <c r="C440" i="8"/>
  <c r="C441" i="8"/>
  <c r="C442" i="8"/>
  <c r="C443" i="8"/>
  <c r="C444" i="8"/>
  <c r="C445" i="8"/>
  <c r="C446" i="8"/>
  <c r="C447" i="8"/>
  <c r="C448" i="8"/>
  <c r="C449" i="8"/>
  <c r="C450" i="8"/>
  <c r="C451" i="8"/>
  <c r="C452" i="8"/>
  <c r="C453" i="8"/>
  <c r="C454" i="8"/>
  <c r="C455" i="8"/>
  <c r="C456" i="8"/>
  <c r="C457" i="8"/>
  <c r="C458" i="8"/>
  <c r="C459" i="8"/>
  <c r="C460" i="8"/>
  <c r="C461" i="8"/>
  <c r="C462" i="8"/>
  <c r="C463" i="8"/>
  <c r="C464" i="8"/>
  <c r="C465" i="8"/>
  <c r="C466" i="8"/>
  <c r="C467" i="8"/>
  <c r="C468" i="8"/>
  <c r="C469" i="8"/>
  <c r="C470" i="8"/>
  <c r="C471" i="8"/>
  <c r="C472" i="8"/>
  <c r="C473" i="8"/>
  <c r="C474" i="8"/>
  <c r="C475" i="8"/>
  <c r="C476" i="8"/>
  <c r="C477" i="8"/>
  <c r="C478" i="8"/>
  <c r="C479" i="8"/>
  <c r="C480" i="8"/>
  <c r="C481" i="8"/>
  <c r="C482" i="8"/>
  <c r="C483" i="8"/>
  <c r="C484" i="8"/>
  <c r="C485" i="8"/>
  <c r="C486" i="8"/>
  <c r="C487" i="8"/>
  <c r="C488" i="8"/>
  <c r="C489" i="8"/>
  <c r="C490" i="8"/>
  <c r="C491" i="8"/>
  <c r="C492" i="8"/>
  <c r="C493" i="8"/>
  <c r="C494" i="8"/>
  <c r="C495" i="8"/>
  <c r="C496" i="8"/>
  <c r="C497" i="8"/>
  <c r="C498" i="8"/>
  <c r="C499" i="8"/>
  <c r="C500" i="8"/>
  <c r="C501" i="8"/>
  <c r="C502" i="8"/>
  <c r="C503" i="8"/>
  <c r="C504" i="8"/>
  <c r="C505" i="8"/>
  <c r="C506" i="8"/>
  <c r="C507" i="8"/>
  <c r="C508" i="8"/>
  <c r="C509" i="8"/>
  <c r="C510" i="8"/>
  <c r="C511" i="8"/>
  <c r="C512" i="8"/>
  <c r="C513" i="8"/>
  <c r="C514" i="8"/>
  <c r="C515" i="8"/>
  <c r="C516" i="8"/>
  <c r="C517" i="8"/>
  <c r="C518" i="8"/>
  <c r="C519" i="8"/>
  <c r="C520" i="8"/>
  <c r="C521" i="8"/>
  <c r="C522" i="8"/>
  <c r="C523" i="8"/>
  <c r="C524" i="8"/>
  <c r="C525" i="8"/>
  <c r="C526" i="8"/>
  <c r="C527" i="8"/>
  <c r="C528" i="8"/>
  <c r="C529" i="8"/>
  <c r="C530" i="8"/>
  <c r="C531" i="8"/>
  <c r="C532" i="8"/>
  <c r="C533" i="8"/>
  <c r="C534" i="8"/>
  <c r="C535" i="8"/>
  <c r="C536" i="8"/>
  <c r="C537" i="8"/>
  <c r="C538" i="8"/>
  <c r="C539" i="8"/>
  <c r="C540" i="8"/>
  <c r="C541" i="8"/>
  <c r="C542" i="8"/>
  <c r="C543" i="8"/>
  <c r="C544" i="8"/>
  <c r="C545" i="8"/>
  <c r="C546" i="8"/>
  <c r="C547" i="8"/>
  <c r="C548" i="8"/>
  <c r="C549" i="8"/>
  <c r="C550" i="8"/>
  <c r="C551" i="8"/>
  <c r="C552" i="8"/>
  <c r="C553" i="8"/>
  <c r="C554" i="8"/>
  <c r="C555" i="8"/>
  <c r="C556" i="8"/>
  <c r="C557" i="8"/>
  <c r="C558" i="8"/>
  <c r="C559" i="8"/>
  <c r="C560" i="8"/>
  <c r="C561" i="8"/>
  <c r="C562" i="8"/>
  <c r="C563" i="8"/>
  <c r="C564" i="8"/>
  <c r="C565" i="8"/>
  <c r="C566" i="8"/>
  <c r="C567" i="8"/>
  <c r="C568" i="8"/>
  <c r="C569" i="8"/>
  <c r="C570" i="8"/>
  <c r="C571" i="8"/>
  <c r="C572" i="8"/>
  <c r="C573" i="8"/>
  <c r="C574" i="8"/>
  <c r="C575" i="8"/>
  <c r="C576" i="8"/>
  <c r="C577" i="8"/>
  <c r="C578" i="8"/>
  <c r="C579" i="8"/>
  <c r="C580" i="8"/>
  <c r="C581" i="8"/>
  <c r="C582" i="8"/>
  <c r="C583" i="8"/>
  <c r="C584" i="8"/>
  <c r="C585" i="8"/>
  <c r="C586" i="8"/>
  <c r="C587" i="8"/>
  <c r="C588" i="8"/>
  <c r="C589" i="8"/>
  <c r="C590" i="8"/>
  <c r="C591" i="8"/>
  <c r="C592" i="8"/>
  <c r="C593" i="8"/>
  <c r="C594" i="8"/>
  <c r="C595" i="8"/>
  <c r="C596" i="8"/>
  <c r="C597" i="8"/>
  <c r="C598" i="8"/>
  <c r="C599" i="8"/>
  <c r="C600" i="8"/>
  <c r="C601" i="8"/>
  <c r="C602" i="8"/>
  <c r="C603" i="8"/>
  <c r="C604" i="8"/>
  <c r="C605" i="8"/>
  <c r="C606" i="8"/>
  <c r="C607" i="8"/>
  <c r="C608" i="8"/>
  <c r="C609" i="8"/>
  <c r="C610" i="8"/>
  <c r="C611" i="8"/>
  <c r="C612" i="8"/>
  <c r="C613" i="8"/>
  <c r="C614" i="8"/>
  <c r="C615" i="8"/>
  <c r="C616" i="8"/>
  <c r="C617" i="8"/>
  <c r="C618" i="8"/>
  <c r="C619" i="8"/>
  <c r="C620" i="8"/>
  <c r="C621" i="8"/>
  <c r="C622" i="8"/>
  <c r="C623" i="8"/>
  <c r="C624" i="8"/>
  <c r="C625" i="8"/>
  <c r="C626" i="8"/>
  <c r="C627" i="8"/>
  <c r="C628" i="8"/>
  <c r="C629" i="8"/>
  <c r="C630" i="8"/>
  <c r="C631" i="8"/>
  <c r="C632" i="8"/>
  <c r="C633" i="8"/>
  <c r="C634" i="8"/>
  <c r="C635" i="8"/>
  <c r="C636" i="8"/>
  <c r="C637" i="8"/>
  <c r="C638" i="8"/>
  <c r="C639" i="8"/>
  <c r="C640" i="8"/>
  <c r="C641" i="8"/>
  <c r="C642" i="8"/>
  <c r="C643" i="8"/>
  <c r="C644" i="8"/>
  <c r="C645" i="8"/>
  <c r="C646" i="8"/>
  <c r="C647" i="8"/>
  <c r="C648" i="8"/>
  <c r="C649" i="8"/>
  <c r="C650" i="8"/>
  <c r="C651" i="8"/>
  <c r="C652" i="8"/>
  <c r="C653" i="8"/>
  <c r="C654" i="8"/>
  <c r="C655" i="8"/>
  <c r="C656" i="8"/>
  <c r="C657" i="8"/>
  <c r="C658" i="8"/>
  <c r="C659" i="8"/>
  <c r="C660" i="8"/>
  <c r="C661" i="8"/>
  <c r="C662" i="8"/>
  <c r="C663" i="8"/>
  <c r="C664" i="8"/>
  <c r="C665" i="8"/>
  <c r="C666" i="8"/>
  <c r="C667" i="8"/>
  <c r="C668" i="8"/>
  <c r="C669" i="8"/>
  <c r="C670" i="8"/>
  <c r="C671" i="8"/>
  <c r="C672" i="8"/>
  <c r="C673" i="8"/>
  <c r="C674" i="8"/>
  <c r="C675" i="8"/>
  <c r="C676" i="8"/>
  <c r="C677" i="8"/>
  <c r="C678" i="8"/>
  <c r="C679" i="8"/>
  <c r="C680" i="8"/>
  <c r="C681" i="8"/>
  <c r="C682" i="8"/>
  <c r="C683" i="8"/>
  <c r="C684" i="8"/>
  <c r="C685" i="8"/>
  <c r="C686" i="8"/>
  <c r="C687" i="8"/>
  <c r="C688" i="8"/>
  <c r="C689" i="8"/>
  <c r="C690" i="8"/>
  <c r="C691" i="8"/>
  <c r="C692" i="8"/>
  <c r="C693" i="8"/>
  <c r="C694" i="8"/>
  <c r="C695" i="8"/>
  <c r="C696" i="8"/>
  <c r="C697" i="8"/>
  <c r="C698" i="8"/>
  <c r="C699" i="8"/>
  <c r="C700" i="8"/>
  <c r="C701" i="8"/>
  <c r="C702" i="8"/>
  <c r="C703" i="8"/>
  <c r="C704" i="8"/>
  <c r="C705" i="8"/>
  <c r="C706" i="8"/>
  <c r="C707" i="8"/>
  <c r="C708" i="8"/>
  <c r="C709" i="8"/>
  <c r="C710" i="8"/>
  <c r="C711" i="8"/>
  <c r="C712" i="8"/>
  <c r="C713" i="8"/>
  <c r="C714" i="8"/>
  <c r="C715" i="8"/>
  <c r="C716" i="8"/>
  <c r="C717" i="8"/>
  <c r="C718" i="8"/>
  <c r="C719" i="8"/>
  <c r="C720" i="8"/>
  <c r="C721" i="8"/>
  <c r="C722" i="8"/>
  <c r="C723" i="8"/>
  <c r="C724" i="8"/>
  <c r="C725" i="8"/>
  <c r="C726" i="8"/>
  <c r="C727" i="8"/>
  <c r="C728" i="8"/>
  <c r="C729" i="8"/>
  <c r="C730" i="8"/>
  <c r="C731" i="8"/>
  <c r="C732" i="8"/>
  <c r="C733" i="8"/>
  <c r="C734" i="8"/>
  <c r="C735" i="8"/>
  <c r="C736" i="8"/>
  <c r="C737" i="8"/>
  <c r="C738" i="8"/>
  <c r="C739" i="8"/>
  <c r="C740" i="8"/>
  <c r="C741" i="8"/>
  <c r="C742" i="8"/>
  <c r="C743" i="8"/>
  <c r="C744" i="8"/>
  <c r="C745" i="8"/>
  <c r="C746" i="8"/>
  <c r="C747" i="8"/>
  <c r="C748" i="8"/>
  <c r="C749" i="8"/>
  <c r="C750" i="8"/>
  <c r="C751" i="8"/>
  <c r="C752" i="8"/>
  <c r="C753" i="8"/>
  <c r="C754" i="8"/>
  <c r="C755" i="8"/>
  <c r="C756" i="8"/>
  <c r="C757" i="8"/>
  <c r="C758" i="8"/>
  <c r="C759" i="8"/>
  <c r="C760" i="8"/>
  <c r="C761" i="8"/>
  <c r="C762" i="8"/>
  <c r="C763" i="8"/>
  <c r="C764" i="8"/>
  <c r="C765" i="8"/>
  <c r="C766" i="8"/>
  <c r="C767" i="8"/>
  <c r="C768" i="8"/>
  <c r="C769" i="8"/>
  <c r="C770" i="8"/>
  <c r="C771" i="8"/>
  <c r="C772" i="8"/>
  <c r="C773" i="8"/>
  <c r="C774" i="8"/>
  <c r="C775" i="8"/>
  <c r="C776" i="8"/>
  <c r="C777" i="8"/>
  <c r="C778" i="8"/>
  <c r="C779" i="8"/>
  <c r="C780" i="8"/>
  <c r="C781" i="8"/>
  <c r="C782" i="8"/>
  <c r="C783" i="8"/>
  <c r="C784" i="8"/>
  <c r="C785" i="8"/>
  <c r="C786" i="8"/>
  <c r="C787" i="8"/>
  <c r="C788" i="8"/>
  <c r="C789" i="8"/>
  <c r="C790" i="8"/>
  <c r="C791" i="8"/>
  <c r="C792" i="8"/>
  <c r="C793" i="8"/>
  <c r="C794" i="8"/>
  <c r="C795" i="8"/>
  <c r="C796" i="8"/>
  <c r="C797" i="8"/>
  <c r="C798" i="8"/>
  <c r="C799" i="8"/>
  <c r="C800" i="8"/>
  <c r="C801" i="8"/>
  <c r="C802" i="8"/>
  <c r="C803" i="8"/>
  <c r="C804" i="8"/>
  <c r="C805" i="8"/>
  <c r="C806" i="8"/>
  <c r="C807" i="8"/>
  <c r="C808" i="8"/>
  <c r="C809" i="8"/>
  <c r="C810" i="8"/>
  <c r="C811" i="8"/>
  <c r="C812" i="8"/>
  <c r="C813" i="8"/>
  <c r="C814" i="8"/>
  <c r="C815" i="8"/>
  <c r="C816" i="8"/>
  <c r="C817" i="8"/>
  <c r="C818" i="8"/>
  <c r="C819" i="8"/>
  <c r="C820" i="8"/>
  <c r="C821" i="8"/>
  <c r="C822" i="8"/>
  <c r="C823" i="8"/>
  <c r="C824" i="8"/>
  <c r="C825" i="8"/>
  <c r="C826" i="8"/>
  <c r="C827" i="8"/>
  <c r="C828" i="8"/>
  <c r="C829" i="8"/>
  <c r="C830" i="8"/>
  <c r="C831" i="8"/>
  <c r="C832" i="8"/>
  <c r="C833" i="8"/>
  <c r="C834" i="8"/>
  <c r="C835" i="8"/>
  <c r="C836" i="8"/>
  <c r="C837" i="8"/>
  <c r="C838" i="8"/>
  <c r="C839" i="8"/>
  <c r="C840" i="8"/>
  <c r="C841" i="8"/>
  <c r="C842" i="8"/>
  <c r="C843" i="8"/>
  <c r="C844" i="8"/>
  <c r="C845" i="8"/>
  <c r="C846" i="8"/>
  <c r="C847" i="8"/>
  <c r="C848" i="8"/>
  <c r="C849" i="8"/>
  <c r="C850" i="8"/>
  <c r="C851" i="8"/>
  <c r="C852" i="8"/>
  <c r="C853" i="8"/>
  <c r="C854" i="8"/>
  <c r="C855" i="8"/>
  <c r="C856" i="8"/>
  <c r="C857" i="8"/>
  <c r="C858" i="8"/>
  <c r="C859" i="8"/>
  <c r="C860" i="8"/>
  <c r="C861" i="8"/>
  <c r="C862" i="8"/>
  <c r="C863" i="8"/>
  <c r="C864" i="8"/>
  <c r="C865" i="8"/>
  <c r="C866" i="8"/>
  <c r="C867" i="8"/>
  <c r="C868" i="8"/>
  <c r="C869" i="8"/>
  <c r="C870" i="8"/>
  <c r="C871" i="8"/>
  <c r="C872" i="8"/>
  <c r="C873" i="8"/>
  <c r="C874" i="8"/>
  <c r="C875" i="8"/>
  <c r="C876" i="8"/>
  <c r="C877" i="8"/>
  <c r="C878" i="8"/>
  <c r="C879" i="8"/>
  <c r="C880" i="8"/>
  <c r="C881" i="8"/>
  <c r="C882" i="8"/>
  <c r="C883" i="8"/>
  <c r="C884" i="8"/>
  <c r="C885" i="8"/>
  <c r="C886" i="8"/>
  <c r="C887" i="8"/>
  <c r="C888" i="8"/>
  <c r="C889" i="8"/>
  <c r="C890" i="8"/>
  <c r="C891" i="8"/>
  <c r="C892" i="8"/>
  <c r="C893" i="8"/>
  <c r="C894" i="8"/>
  <c r="C895" i="8"/>
  <c r="C896" i="8"/>
  <c r="C897" i="8"/>
  <c r="C898" i="8"/>
  <c r="C899" i="8"/>
  <c r="C900" i="8"/>
  <c r="C901" i="8"/>
  <c r="C902" i="8"/>
  <c r="C903" i="8"/>
  <c r="C904" i="8"/>
  <c r="C905" i="8"/>
  <c r="C906" i="8"/>
  <c r="C907" i="8"/>
  <c r="C908" i="8"/>
  <c r="C909" i="8"/>
  <c r="C910" i="8"/>
  <c r="C911" i="8"/>
  <c r="C912" i="8"/>
  <c r="C913" i="8"/>
  <c r="C914" i="8"/>
  <c r="C915" i="8"/>
  <c r="C916" i="8"/>
  <c r="C917" i="8"/>
  <c r="C918" i="8"/>
  <c r="C919" i="8"/>
  <c r="C920" i="8"/>
  <c r="C921" i="8"/>
  <c r="C922" i="8"/>
  <c r="C923" i="8"/>
  <c r="C924" i="8"/>
  <c r="C925" i="8"/>
  <c r="C926" i="8"/>
  <c r="C927" i="8"/>
  <c r="C928" i="8"/>
  <c r="C929" i="8"/>
  <c r="C930" i="8"/>
  <c r="C931" i="8"/>
  <c r="C932" i="8"/>
  <c r="C933" i="8"/>
  <c r="C934" i="8"/>
  <c r="C935" i="8"/>
  <c r="C936" i="8"/>
  <c r="C937" i="8"/>
  <c r="C938" i="8"/>
  <c r="C939" i="8"/>
  <c r="C940" i="8"/>
  <c r="C941" i="8"/>
  <c r="C942" i="8"/>
  <c r="C943" i="8"/>
  <c r="C944" i="8"/>
  <c r="C945" i="8"/>
  <c r="C946" i="8"/>
  <c r="C947" i="8"/>
  <c r="C948" i="8"/>
  <c r="C949" i="8"/>
  <c r="C950" i="8"/>
  <c r="C951" i="8"/>
  <c r="C952" i="8"/>
  <c r="C953" i="8"/>
  <c r="C954" i="8"/>
  <c r="C955" i="8"/>
  <c r="C956" i="8"/>
  <c r="C957" i="8"/>
  <c r="C958" i="8"/>
  <c r="C959" i="8"/>
  <c r="C960" i="8"/>
  <c r="C961" i="8"/>
  <c r="C962" i="8"/>
  <c r="C963" i="8"/>
  <c r="C964" i="8"/>
  <c r="C965" i="8"/>
  <c r="C966" i="8"/>
  <c r="C967" i="8"/>
  <c r="C968" i="8"/>
  <c r="C969" i="8"/>
  <c r="C970" i="8"/>
  <c r="C971" i="8"/>
  <c r="C972" i="8"/>
  <c r="C973" i="8"/>
  <c r="C974" i="8"/>
  <c r="C975" i="8"/>
  <c r="C976" i="8"/>
  <c r="C977" i="8"/>
  <c r="C978" i="8"/>
  <c r="C979" i="8"/>
  <c r="C980" i="8"/>
  <c r="C981" i="8"/>
  <c r="C982" i="8"/>
  <c r="C983" i="8"/>
  <c r="C984" i="8"/>
  <c r="C985" i="8"/>
  <c r="C986" i="8"/>
  <c r="C987" i="8"/>
  <c r="C988" i="8"/>
  <c r="C989" i="8"/>
  <c r="C990" i="8"/>
  <c r="C991" i="8"/>
  <c r="C992" i="8"/>
  <c r="C993" i="8"/>
  <c r="C994" i="8"/>
  <c r="C995" i="8"/>
  <c r="C996" i="8"/>
  <c r="C997" i="8"/>
  <c r="C998" i="8"/>
  <c r="C999" i="8"/>
  <c r="C1000" i="8"/>
  <c r="C1001" i="8"/>
  <c r="C17" i="8"/>
  <c r="B18" i="12"/>
  <c r="B19" i="12"/>
  <c r="B20" i="12"/>
  <c r="B21" i="12"/>
  <c r="B22" i="12"/>
  <c r="C22" i="12" s="1"/>
  <c r="B23" i="12"/>
  <c r="C23" i="12" s="1"/>
  <c r="B24" i="12"/>
  <c r="C24" i="12" s="1"/>
  <c r="B25" i="12"/>
  <c r="C25" i="12" s="1"/>
  <c r="B26" i="12"/>
  <c r="C26" i="12" s="1"/>
  <c r="B27" i="12"/>
  <c r="C27" i="12" s="1"/>
  <c r="B28" i="12"/>
  <c r="C28" i="12" s="1"/>
  <c r="B29" i="12"/>
  <c r="C29" i="12" s="1"/>
  <c r="B30" i="12"/>
  <c r="C30" i="12" s="1"/>
  <c r="B31" i="12"/>
  <c r="C31" i="12" s="1"/>
  <c r="B32" i="12"/>
  <c r="C32" i="12" s="1"/>
  <c r="B33" i="12"/>
  <c r="C33" i="12" s="1"/>
  <c r="B34" i="12"/>
  <c r="C34" i="12" s="1"/>
  <c r="B35" i="12"/>
  <c r="C35" i="12" s="1"/>
  <c r="B36" i="12"/>
  <c r="C36" i="12" s="1"/>
  <c r="B37" i="12"/>
  <c r="C37" i="12" s="1"/>
  <c r="B38" i="12"/>
  <c r="C38" i="12" s="1"/>
  <c r="B39" i="12"/>
  <c r="C39" i="12" s="1"/>
  <c r="B40" i="12"/>
  <c r="C40" i="12" s="1"/>
  <c r="B41" i="12"/>
  <c r="C41" i="12" s="1"/>
  <c r="B42" i="12"/>
  <c r="C42" i="12" s="1"/>
  <c r="B43" i="12"/>
  <c r="C43" i="12" s="1"/>
  <c r="B44" i="12"/>
  <c r="C44" i="12" s="1"/>
  <c r="B45" i="12"/>
  <c r="C45" i="12" s="1"/>
  <c r="B46" i="12"/>
  <c r="C46" i="12" s="1"/>
  <c r="B47" i="12"/>
  <c r="C47" i="12" s="1"/>
  <c r="B48" i="12"/>
  <c r="C48" i="12" s="1"/>
  <c r="B49" i="12"/>
  <c r="C49" i="12" s="1"/>
  <c r="B50" i="12"/>
  <c r="C50" i="12" s="1"/>
  <c r="B51" i="12"/>
  <c r="C51" i="12" s="1"/>
  <c r="B52" i="12"/>
  <c r="C52" i="12" s="1"/>
  <c r="B53" i="12"/>
  <c r="C53" i="12" s="1"/>
  <c r="B54" i="12"/>
  <c r="C54" i="12" s="1"/>
  <c r="B55" i="12"/>
  <c r="C55" i="12" s="1"/>
  <c r="B56" i="12"/>
  <c r="C56" i="12" s="1"/>
  <c r="B57" i="12"/>
  <c r="C57" i="12" s="1"/>
  <c r="B58" i="12"/>
  <c r="C58" i="12" s="1"/>
  <c r="B59" i="12"/>
  <c r="C59" i="12" s="1"/>
  <c r="B60" i="12"/>
  <c r="C60" i="12" s="1"/>
  <c r="B61" i="12"/>
  <c r="C61" i="12" s="1"/>
  <c r="B62" i="12"/>
  <c r="C62" i="12" s="1"/>
  <c r="B63" i="12"/>
  <c r="C63" i="12" s="1"/>
  <c r="B64" i="12"/>
  <c r="C64" i="12" s="1"/>
  <c r="B65" i="12"/>
  <c r="C65" i="12" s="1"/>
  <c r="B66" i="12"/>
  <c r="C66" i="12" s="1"/>
  <c r="B67" i="12"/>
  <c r="C67" i="12" s="1"/>
  <c r="B68" i="12"/>
  <c r="C68" i="12" s="1"/>
  <c r="B69" i="12"/>
  <c r="C69" i="12" s="1"/>
  <c r="B70" i="12"/>
  <c r="C70" i="12" s="1"/>
  <c r="B71" i="12"/>
  <c r="C71" i="12" s="1"/>
  <c r="B72" i="12"/>
  <c r="C72" i="12" s="1"/>
  <c r="B73" i="12"/>
  <c r="C73" i="12" s="1"/>
  <c r="B74" i="12"/>
  <c r="C74" i="12" s="1"/>
  <c r="B75" i="12"/>
  <c r="C75" i="12" s="1"/>
  <c r="B76" i="12"/>
  <c r="C76" i="12" s="1"/>
  <c r="B77" i="12"/>
  <c r="C77" i="12" s="1"/>
  <c r="B78" i="12"/>
  <c r="C78" i="12" s="1"/>
  <c r="B79" i="12"/>
  <c r="C79" i="12" s="1"/>
  <c r="B80" i="12"/>
  <c r="C80" i="12" s="1"/>
  <c r="B81" i="12"/>
  <c r="C81" i="12" s="1"/>
  <c r="B82" i="12"/>
  <c r="C82" i="12" s="1"/>
  <c r="B83" i="12"/>
  <c r="C83" i="12" s="1"/>
  <c r="B84" i="12"/>
  <c r="C84" i="12" s="1"/>
  <c r="B85" i="12"/>
  <c r="C85" i="12" s="1"/>
  <c r="B86" i="12"/>
  <c r="C86" i="12" s="1"/>
  <c r="B87" i="12"/>
  <c r="C87" i="12" s="1"/>
  <c r="B88" i="12"/>
  <c r="C88" i="12" s="1"/>
  <c r="B89" i="12"/>
  <c r="C89" i="12" s="1"/>
  <c r="B90" i="12"/>
  <c r="C90" i="12" s="1"/>
  <c r="B91" i="12"/>
  <c r="C91" i="12" s="1"/>
  <c r="B92" i="12"/>
  <c r="C92" i="12" s="1"/>
  <c r="B93" i="12"/>
  <c r="C93" i="12" s="1"/>
  <c r="B94" i="12"/>
  <c r="C94" i="12" s="1"/>
  <c r="B95" i="12"/>
  <c r="C95" i="12" s="1"/>
  <c r="B96" i="12"/>
  <c r="C96" i="12" s="1"/>
  <c r="B97" i="12"/>
  <c r="C97" i="12" s="1"/>
  <c r="B98" i="12"/>
  <c r="C98" i="12" s="1"/>
  <c r="B99" i="12"/>
  <c r="B100" i="12"/>
  <c r="C100" i="12" s="1"/>
  <c r="B101" i="12"/>
  <c r="C101" i="12" s="1"/>
  <c r="B102" i="12"/>
  <c r="C102" i="12" s="1"/>
  <c r="B103" i="12"/>
  <c r="C103" i="12" s="1"/>
  <c r="B104" i="12"/>
  <c r="C104" i="12" s="1"/>
  <c r="B105" i="12"/>
  <c r="C105" i="12" s="1"/>
  <c r="B106" i="12"/>
  <c r="C106" i="12" s="1"/>
  <c r="B107" i="12"/>
  <c r="C107" i="12" s="1"/>
  <c r="B108" i="12"/>
  <c r="C108" i="12" s="1"/>
  <c r="B109" i="12"/>
  <c r="C109" i="12" s="1"/>
  <c r="B110" i="12"/>
  <c r="C110" i="12" s="1"/>
  <c r="B111" i="12"/>
  <c r="C111" i="12" s="1"/>
  <c r="B112" i="12"/>
  <c r="C112" i="12" s="1"/>
  <c r="B113" i="12"/>
  <c r="C113" i="12" s="1"/>
  <c r="B114" i="12"/>
  <c r="C114" i="12" s="1"/>
  <c r="B115" i="12"/>
  <c r="C115" i="12" s="1"/>
  <c r="B116" i="12"/>
  <c r="C116" i="12" s="1"/>
  <c r="B117" i="12"/>
  <c r="C117" i="12" s="1"/>
  <c r="B118" i="12"/>
  <c r="C118" i="12" s="1"/>
  <c r="B119" i="12"/>
  <c r="C119" i="12" s="1"/>
  <c r="B120" i="12"/>
  <c r="C120" i="12" s="1"/>
  <c r="B121" i="12"/>
  <c r="C121" i="12" s="1"/>
  <c r="B122" i="12"/>
  <c r="C122" i="12" s="1"/>
  <c r="B123" i="12"/>
  <c r="B124" i="12"/>
  <c r="C124" i="12" s="1"/>
  <c r="B125" i="12"/>
  <c r="C125" i="12" s="1"/>
  <c r="B126" i="12"/>
  <c r="C126" i="12" s="1"/>
  <c r="B127" i="12"/>
  <c r="C127" i="12" s="1"/>
  <c r="B128" i="12"/>
  <c r="C128" i="12" s="1"/>
  <c r="B129" i="12"/>
  <c r="C129" i="12" s="1"/>
  <c r="B130" i="12"/>
  <c r="C130" i="12" s="1"/>
  <c r="B131" i="12"/>
  <c r="C131" i="12" s="1"/>
  <c r="B132" i="12"/>
  <c r="C132" i="12" s="1"/>
  <c r="B133" i="12"/>
  <c r="C133" i="12" s="1"/>
  <c r="B134" i="12"/>
  <c r="C134" i="12" s="1"/>
  <c r="B135" i="12"/>
  <c r="C135" i="12" s="1"/>
  <c r="B136" i="12"/>
  <c r="C136" i="12" s="1"/>
  <c r="B137" i="12"/>
  <c r="C137" i="12" s="1"/>
  <c r="B138" i="12"/>
  <c r="C138" i="12" s="1"/>
  <c r="B139" i="12"/>
  <c r="C139" i="12" s="1"/>
  <c r="B140" i="12"/>
  <c r="C140" i="12" s="1"/>
  <c r="B141" i="12"/>
  <c r="C141" i="12" s="1"/>
  <c r="B142" i="12"/>
  <c r="C142" i="12" s="1"/>
  <c r="B143" i="12"/>
  <c r="C143" i="12" s="1"/>
  <c r="B144" i="12"/>
  <c r="C144" i="12" s="1"/>
  <c r="B145" i="12"/>
  <c r="C145" i="12" s="1"/>
  <c r="B146" i="12"/>
  <c r="C146" i="12" s="1"/>
  <c r="B147" i="12"/>
  <c r="C147" i="12" s="1"/>
  <c r="B148" i="12"/>
  <c r="C148" i="12" s="1"/>
  <c r="B149" i="12"/>
  <c r="C149" i="12" s="1"/>
  <c r="B150" i="12"/>
  <c r="C150" i="12" s="1"/>
  <c r="B151" i="12"/>
  <c r="C151" i="12" s="1"/>
  <c r="B152" i="12"/>
  <c r="C152" i="12" s="1"/>
  <c r="B153" i="12"/>
  <c r="C153" i="12" s="1"/>
  <c r="B154" i="12"/>
  <c r="C154" i="12" s="1"/>
  <c r="B155" i="12"/>
  <c r="C155" i="12" s="1"/>
  <c r="B156" i="12"/>
  <c r="C156" i="12" s="1"/>
  <c r="B157" i="12"/>
  <c r="C157" i="12" s="1"/>
  <c r="B158" i="12"/>
  <c r="C158" i="12" s="1"/>
  <c r="B159" i="12"/>
  <c r="C159" i="12" s="1"/>
  <c r="B160" i="12"/>
  <c r="C160" i="12" s="1"/>
  <c r="B161" i="12"/>
  <c r="C161" i="12" s="1"/>
  <c r="B162" i="12"/>
  <c r="C162" i="12" s="1"/>
  <c r="B163" i="12"/>
  <c r="B164" i="12"/>
  <c r="C164" i="12" s="1"/>
  <c r="B165" i="12"/>
  <c r="C165" i="12" s="1"/>
  <c r="B166" i="12"/>
  <c r="C166" i="12" s="1"/>
  <c r="B167" i="12"/>
  <c r="C167" i="12" s="1"/>
  <c r="B168" i="12"/>
  <c r="C168" i="12" s="1"/>
  <c r="B169" i="12"/>
  <c r="C169" i="12" s="1"/>
  <c r="B170" i="12"/>
  <c r="C170" i="12" s="1"/>
  <c r="B171" i="12"/>
  <c r="B172" i="12"/>
  <c r="C172" i="12" s="1"/>
  <c r="B173" i="12"/>
  <c r="C173" i="12" s="1"/>
  <c r="B174" i="12"/>
  <c r="C174" i="12" s="1"/>
  <c r="B175" i="12"/>
  <c r="C175" i="12" s="1"/>
  <c r="B176" i="12"/>
  <c r="C176" i="12" s="1"/>
  <c r="B177" i="12"/>
  <c r="C177" i="12" s="1"/>
  <c r="B178" i="12"/>
  <c r="C178" i="12" s="1"/>
  <c r="B179" i="12"/>
  <c r="C179" i="12" s="1"/>
  <c r="B180" i="12"/>
  <c r="C180" i="12" s="1"/>
  <c r="B181" i="12"/>
  <c r="C181" i="12" s="1"/>
  <c r="B182" i="12"/>
  <c r="C182" i="12" s="1"/>
  <c r="B183" i="12"/>
  <c r="C183" i="12" s="1"/>
  <c r="B184" i="12"/>
  <c r="C184" i="12" s="1"/>
  <c r="B185" i="12"/>
  <c r="C185" i="12" s="1"/>
  <c r="B186" i="12"/>
  <c r="C186" i="12" s="1"/>
  <c r="B187" i="12"/>
  <c r="C187" i="12" s="1"/>
  <c r="B188" i="12"/>
  <c r="C188" i="12" s="1"/>
  <c r="B189" i="12"/>
  <c r="C189" i="12" s="1"/>
  <c r="B190" i="12"/>
  <c r="C190" i="12" s="1"/>
  <c r="B191" i="12"/>
  <c r="C191" i="12" s="1"/>
  <c r="B192" i="12"/>
  <c r="C192" i="12" s="1"/>
  <c r="B193" i="12"/>
  <c r="C193" i="12" s="1"/>
  <c r="B194" i="12"/>
  <c r="C194" i="12" s="1"/>
  <c r="B195" i="12"/>
  <c r="C195" i="12" s="1"/>
  <c r="B196" i="12"/>
  <c r="C196" i="12" s="1"/>
  <c r="B197" i="12"/>
  <c r="C197" i="12" s="1"/>
  <c r="B198" i="12"/>
  <c r="C198" i="12" s="1"/>
  <c r="B199" i="12"/>
  <c r="C199" i="12" s="1"/>
  <c r="B200" i="12"/>
  <c r="C200" i="12" s="1"/>
  <c r="B201" i="12"/>
  <c r="C201" i="12" s="1"/>
  <c r="B202" i="12"/>
  <c r="C202" i="12" s="1"/>
  <c r="B203" i="12"/>
  <c r="C203" i="12" s="1"/>
  <c r="B204" i="12"/>
  <c r="C204" i="12" s="1"/>
  <c r="B205" i="12"/>
  <c r="C205" i="12" s="1"/>
  <c r="B206" i="12"/>
  <c r="C206" i="12" s="1"/>
  <c r="B207" i="12"/>
  <c r="C207" i="12" s="1"/>
  <c r="B208" i="12"/>
  <c r="C208" i="12" s="1"/>
  <c r="B209" i="12"/>
  <c r="C209" i="12" s="1"/>
  <c r="B210" i="12"/>
  <c r="C210" i="12" s="1"/>
  <c r="B211" i="12"/>
  <c r="C211" i="12" s="1"/>
  <c r="B212" i="12"/>
  <c r="C212" i="12" s="1"/>
  <c r="B213" i="12"/>
  <c r="C213" i="12" s="1"/>
  <c r="B214" i="12"/>
  <c r="C214" i="12" s="1"/>
  <c r="B215" i="12"/>
  <c r="C215" i="12" s="1"/>
  <c r="B216" i="12"/>
  <c r="C216" i="12" s="1"/>
  <c r="B217" i="12"/>
  <c r="C217" i="12" s="1"/>
  <c r="B218" i="12"/>
  <c r="C218" i="12" s="1"/>
  <c r="B219" i="12"/>
  <c r="C219" i="12" s="1"/>
  <c r="B220" i="12"/>
  <c r="C220" i="12" s="1"/>
  <c r="B221" i="12"/>
  <c r="C221" i="12" s="1"/>
  <c r="B222" i="12"/>
  <c r="C222" i="12" s="1"/>
  <c r="B223" i="12"/>
  <c r="C223" i="12" s="1"/>
  <c r="B224" i="12"/>
  <c r="C224" i="12" s="1"/>
  <c r="B225" i="12"/>
  <c r="C225" i="12" s="1"/>
  <c r="B226" i="12"/>
  <c r="C226" i="12" s="1"/>
  <c r="B227" i="12"/>
  <c r="B228" i="12"/>
  <c r="C228" i="12" s="1"/>
  <c r="B229" i="12"/>
  <c r="C229" i="12" s="1"/>
  <c r="B230" i="12"/>
  <c r="C230" i="12" s="1"/>
  <c r="B231" i="12"/>
  <c r="C231" i="12" s="1"/>
  <c r="B232" i="12"/>
  <c r="C232" i="12" s="1"/>
  <c r="B233" i="12"/>
  <c r="C233" i="12" s="1"/>
  <c r="B234" i="12"/>
  <c r="C234" i="12" s="1"/>
  <c r="B235" i="12"/>
  <c r="C235" i="12" s="1"/>
  <c r="B236" i="12"/>
  <c r="C236" i="12" s="1"/>
  <c r="B237" i="12"/>
  <c r="C237" i="12" s="1"/>
  <c r="B238" i="12"/>
  <c r="C238" i="12" s="1"/>
  <c r="B239" i="12"/>
  <c r="C239" i="12" s="1"/>
  <c r="B240" i="12"/>
  <c r="C240" i="12" s="1"/>
  <c r="B241" i="12"/>
  <c r="C241" i="12" s="1"/>
  <c r="B242" i="12"/>
  <c r="C242" i="12" s="1"/>
  <c r="B243" i="12"/>
  <c r="B244" i="12"/>
  <c r="C244" i="12" s="1"/>
  <c r="B245" i="12"/>
  <c r="C245" i="12" s="1"/>
  <c r="B246" i="12"/>
  <c r="C246" i="12" s="1"/>
  <c r="B247" i="12"/>
  <c r="C247" i="12" s="1"/>
  <c r="B248" i="12"/>
  <c r="C248" i="12" s="1"/>
  <c r="B249" i="12"/>
  <c r="C249" i="12" s="1"/>
  <c r="B250" i="12"/>
  <c r="C250" i="12" s="1"/>
  <c r="B251" i="12"/>
  <c r="C251" i="12" s="1"/>
  <c r="B252" i="12"/>
  <c r="C252" i="12" s="1"/>
  <c r="B253" i="12"/>
  <c r="C253" i="12" s="1"/>
  <c r="B254" i="12"/>
  <c r="C254" i="12" s="1"/>
  <c r="B255" i="12"/>
  <c r="C255" i="12" s="1"/>
  <c r="B256" i="12"/>
  <c r="C256" i="12" s="1"/>
  <c r="B257" i="12"/>
  <c r="C257" i="12" s="1"/>
  <c r="B258" i="12"/>
  <c r="C258" i="12" s="1"/>
  <c r="B259" i="12"/>
  <c r="B260" i="12"/>
  <c r="C260" i="12" s="1"/>
  <c r="B261" i="12"/>
  <c r="C261" i="12" s="1"/>
  <c r="B262" i="12"/>
  <c r="C262" i="12" s="1"/>
  <c r="B263" i="12"/>
  <c r="C263" i="12" s="1"/>
  <c r="B264" i="12"/>
  <c r="C264" i="12" s="1"/>
  <c r="B265" i="12"/>
  <c r="C265" i="12" s="1"/>
  <c r="B266" i="12"/>
  <c r="C266" i="12" s="1"/>
  <c r="B267" i="12"/>
  <c r="B268" i="12"/>
  <c r="C268" i="12" s="1"/>
  <c r="B269" i="12"/>
  <c r="C269" i="12" s="1"/>
  <c r="B270" i="12"/>
  <c r="C270" i="12" s="1"/>
  <c r="B271" i="12"/>
  <c r="C271" i="12" s="1"/>
  <c r="B272" i="12"/>
  <c r="C272" i="12" s="1"/>
  <c r="B273" i="12"/>
  <c r="C273" i="12" s="1"/>
  <c r="B274" i="12"/>
  <c r="C274" i="12" s="1"/>
  <c r="B275" i="12"/>
  <c r="C275" i="12" s="1"/>
  <c r="B276" i="12"/>
  <c r="C276" i="12" s="1"/>
  <c r="B277" i="12"/>
  <c r="C277" i="12" s="1"/>
  <c r="B278" i="12"/>
  <c r="B279" i="12"/>
  <c r="C279" i="12" s="1"/>
  <c r="B280" i="12"/>
  <c r="C280" i="12" s="1"/>
  <c r="B281" i="12"/>
  <c r="C281" i="12" s="1"/>
  <c r="B282" i="12"/>
  <c r="C282" i="12" s="1"/>
  <c r="B283" i="12"/>
  <c r="C283" i="12" s="1"/>
  <c r="B284" i="12"/>
  <c r="C284" i="12" s="1"/>
  <c r="B285" i="12"/>
  <c r="C285" i="12" s="1"/>
  <c r="B286" i="12"/>
  <c r="C286" i="12" s="1"/>
  <c r="B287" i="12"/>
  <c r="C287" i="12" s="1"/>
  <c r="B288" i="12"/>
  <c r="C288" i="12" s="1"/>
  <c r="B289" i="12"/>
  <c r="C289" i="12" s="1"/>
  <c r="B290" i="12"/>
  <c r="C290" i="12" s="1"/>
  <c r="B291" i="12"/>
  <c r="C291" i="12" s="1"/>
  <c r="B292" i="12"/>
  <c r="C292" i="12" s="1"/>
  <c r="B293" i="12"/>
  <c r="C293" i="12" s="1"/>
  <c r="B294" i="12"/>
  <c r="C294" i="12" s="1"/>
  <c r="B295" i="12"/>
  <c r="C295" i="12" s="1"/>
  <c r="B296" i="12"/>
  <c r="C296" i="12" s="1"/>
  <c r="B297" i="12"/>
  <c r="C297" i="12" s="1"/>
  <c r="B298" i="12"/>
  <c r="C298" i="12" s="1"/>
  <c r="B299" i="12"/>
  <c r="B300" i="12"/>
  <c r="C300" i="12" s="1"/>
  <c r="E24" i="12"/>
  <c r="E26" i="12"/>
  <c r="E27" i="12"/>
  <c r="E34" i="12"/>
  <c r="E35" i="12"/>
  <c r="E36" i="12"/>
  <c r="E42" i="12"/>
  <c r="E43" i="12"/>
  <c r="E50" i="12"/>
  <c r="E51" i="12"/>
  <c r="E52" i="12"/>
  <c r="E58" i="12"/>
  <c r="E66" i="12"/>
  <c r="E68" i="12"/>
  <c r="E74" i="12"/>
  <c r="E80" i="12"/>
  <c r="E82" i="12"/>
  <c r="E90" i="12"/>
  <c r="E92" i="12"/>
  <c r="E98" i="12"/>
  <c r="E106" i="12"/>
  <c r="E114" i="12"/>
  <c r="E122" i="12"/>
  <c r="E123" i="12"/>
  <c r="E130" i="12"/>
  <c r="E138" i="12"/>
  <c r="E146" i="12"/>
  <c r="E154" i="12"/>
  <c r="E162" i="12"/>
  <c r="E170" i="12"/>
  <c r="E178" i="12"/>
  <c r="E179" i="12"/>
  <c r="E186" i="12"/>
  <c r="E194" i="12"/>
  <c r="E202" i="12"/>
  <c r="E203" i="12"/>
  <c r="E210" i="12"/>
  <c r="E218" i="12"/>
  <c r="E219" i="12"/>
  <c r="E220" i="12"/>
  <c r="E226" i="12"/>
  <c r="E234" i="12"/>
  <c r="E235" i="12"/>
  <c r="E242" i="12"/>
  <c r="E250" i="12"/>
  <c r="E258" i="12"/>
  <c r="E259" i="12"/>
  <c r="E266" i="12"/>
  <c r="E274" i="12"/>
  <c r="E282" i="12"/>
  <c r="E290" i="12"/>
  <c r="E292" i="12"/>
  <c r="E298" i="12"/>
  <c r="C20" i="12" l="1"/>
  <c r="K20" i="12"/>
  <c r="C19" i="12"/>
  <c r="K19" i="12"/>
  <c r="C18" i="12"/>
  <c r="K18" i="12"/>
  <c r="C21" i="12"/>
  <c r="K21" i="12"/>
  <c r="E278" i="12"/>
  <c r="C278" i="12"/>
  <c r="C299" i="12"/>
  <c r="C267" i="12"/>
  <c r="C259" i="12"/>
  <c r="C243" i="12"/>
  <c r="E227" i="12"/>
  <c r="C227" i="12"/>
  <c r="E171" i="12"/>
  <c r="C171" i="12"/>
  <c r="C163" i="12"/>
  <c r="C123" i="12"/>
  <c r="C99" i="12"/>
  <c r="E99" i="12"/>
  <c r="A295" i="12"/>
  <c r="D295" i="12" s="1"/>
  <c r="A287" i="12"/>
  <c r="D287" i="12" s="1"/>
  <c r="E279" i="12"/>
  <c r="A279" i="12"/>
  <c r="D279" i="12" s="1"/>
  <c r="E271" i="12"/>
  <c r="A271" i="12"/>
  <c r="D271" i="12" s="1"/>
  <c r="A263" i="12"/>
  <c r="D263" i="12" s="1"/>
  <c r="A255" i="12"/>
  <c r="D255" i="12" s="1"/>
  <c r="A247" i="12"/>
  <c r="D247" i="12" s="1"/>
  <c r="A239" i="12"/>
  <c r="D239" i="12" s="1"/>
  <c r="A231" i="12"/>
  <c r="D231" i="12" s="1"/>
  <c r="A223" i="12"/>
  <c r="D223" i="12" s="1"/>
  <c r="E215" i="12"/>
  <c r="A215" i="12"/>
  <c r="D215" i="12" s="1"/>
  <c r="E207" i="12"/>
  <c r="A207" i="12"/>
  <c r="D207" i="12" s="1"/>
  <c r="A199" i="12"/>
  <c r="D199" i="12" s="1"/>
  <c r="A191" i="12"/>
  <c r="D191" i="12" s="1"/>
  <c r="A183" i="12"/>
  <c r="D183" i="12" s="1"/>
  <c r="A175" i="12"/>
  <c r="D175" i="12" s="1"/>
  <c r="A167" i="12"/>
  <c r="D167" i="12" s="1"/>
  <c r="A159" i="12"/>
  <c r="D159" i="12" s="1"/>
  <c r="E151" i="12"/>
  <c r="A151" i="12"/>
  <c r="D151" i="12" s="1"/>
  <c r="A143" i="12"/>
  <c r="D143" i="12" s="1"/>
  <c r="E135" i="12"/>
  <c r="A135" i="12"/>
  <c r="D135" i="12" s="1"/>
  <c r="A127" i="12"/>
  <c r="D127" i="12" s="1"/>
  <c r="A119" i="12"/>
  <c r="D119" i="12" s="1"/>
  <c r="A111" i="12"/>
  <c r="D111" i="12" s="1"/>
  <c r="A103" i="12"/>
  <c r="D103" i="12" s="1"/>
  <c r="A95" i="12"/>
  <c r="D95" i="12" s="1"/>
  <c r="E87" i="12"/>
  <c r="A87" i="12"/>
  <c r="D87" i="12" s="1"/>
  <c r="E79" i="12"/>
  <c r="A79" i="12"/>
  <c r="D79" i="12" s="1"/>
  <c r="A71" i="12"/>
  <c r="D71" i="12" s="1"/>
  <c r="A63" i="12"/>
  <c r="D63" i="12" s="1"/>
  <c r="A55" i="12"/>
  <c r="D55" i="12" s="1"/>
  <c r="A47" i="12"/>
  <c r="D47" i="12" s="1"/>
  <c r="A39" i="12"/>
  <c r="D39" i="12" s="1"/>
  <c r="A31" i="12"/>
  <c r="D31" i="12" s="1"/>
  <c r="E23" i="12"/>
  <c r="A23" i="12"/>
  <c r="D23" i="12" s="1"/>
  <c r="A294" i="12"/>
  <c r="D294" i="12" s="1"/>
  <c r="A286" i="12"/>
  <c r="D286" i="12" s="1"/>
  <c r="A278" i="12"/>
  <c r="D278" i="12" s="1"/>
  <c r="E270" i="12"/>
  <c r="A270" i="12"/>
  <c r="D270" i="12" s="1"/>
  <c r="A262" i="12"/>
  <c r="D262" i="12" s="1"/>
  <c r="A254" i="12"/>
  <c r="D254" i="12" s="1"/>
  <c r="A246" i="12"/>
  <c r="D246" i="12" s="1"/>
  <c r="A238" i="12"/>
  <c r="D238" i="12" s="1"/>
  <c r="A230" i="12"/>
  <c r="D230" i="12" s="1"/>
  <c r="A222" i="12"/>
  <c r="D222" i="12" s="1"/>
  <c r="A214" i="12"/>
  <c r="D214" i="12" s="1"/>
  <c r="E206" i="12"/>
  <c r="A206" i="12"/>
  <c r="D206" i="12" s="1"/>
  <c r="E198" i="12"/>
  <c r="A198" i="12"/>
  <c r="D198" i="12" s="1"/>
  <c r="E190" i="12"/>
  <c r="A190" i="12"/>
  <c r="D190" i="12" s="1"/>
  <c r="A182" i="12"/>
  <c r="D182" i="12" s="1"/>
  <c r="A174" i="12"/>
  <c r="D174" i="12" s="1"/>
  <c r="A166" i="12"/>
  <c r="D166" i="12" s="1"/>
  <c r="A158" i="12"/>
  <c r="D158" i="12" s="1"/>
  <c r="A150" i="12"/>
  <c r="D150" i="12" s="1"/>
  <c r="A142" i="12"/>
  <c r="D142" i="12" s="1"/>
  <c r="E134" i="12"/>
  <c r="A134" i="12"/>
  <c r="D134" i="12" s="1"/>
  <c r="A126" i="12"/>
  <c r="D126" i="12" s="1"/>
  <c r="A118" i="12"/>
  <c r="D118" i="12" s="1"/>
  <c r="E110" i="12"/>
  <c r="A110" i="12"/>
  <c r="D110" i="12" s="1"/>
  <c r="A102" i="12"/>
  <c r="D102" i="12" s="1"/>
  <c r="A94" i="12"/>
  <c r="D94" i="12" s="1"/>
  <c r="A86" i="12"/>
  <c r="D86" i="12" s="1"/>
  <c r="E78" i="12"/>
  <c r="A78" i="12"/>
  <c r="D78" i="12" s="1"/>
  <c r="E70" i="12"/>
  <c r="A70" i="12"/>
  <c r="D70" i="12" s="1"/>
  <c r="A62" i="12"/>
  <c r="D62" i="12" s="1"/>
  <c r="A54" i="12"/>
  <c r="D54" i="12" s="1"/>
  <c r="A46" i="12"/>
  <c r="D46" i="12" s="1"/>
  <c r="A38" i="12"/>
  <c r="D38" i="12" s="1"/>
  <c r="A30" i="12"/>
  <c r="D30" i="12" s="1"/>
  <c r="A22" i="12"/>
  <c r="D22" i="12" s="1"/>
  <c r="A293" i="12"/>
  <c r="D293" i="12" s="1"/>
  <c r="A285" i="12"/>
  <c r="D285" i="12" s="1"/>
  <c r="A277" i="12"/>
  <c r="D277" i="12" s="1"/>
  <c r="A269" i="12"/>
  <c r="D269" i="12" s="1"/>
  <c r="E261" i="12"/>
  <c r="A261" i="12"/>
  <c r="D261" i="12" s="1"/>
  <c r="A253" i="12"/>
  <c r="D253" i="12" s="1"/>
  <c r="A245" i="12"/>
  <c r="D245" i="12" s="1"/>
  <c r="A237" i="12"/>
  <c r="D237" i="12" s="1"/>
  <c r="E229" i="12"/>
  <c r="A229" i="12"/>
  <c r="D229" i="12" s="1"/>
  <c r="A221" i="12"/>
  <c r="D221" i="12" s="1"/>
  <c r="A213" i="12"/>
  <c r="D213" i="12" s="1"/>
  <c r="A205" i="12"/>
  <c r="D205" i="12" s="1"/>
  <c r="E197" i="12"/>
  <c r="A197" i="12"/>
  <c r="D197" i="12" s="1"/>
  <c r="E189" i="12"/>
  <c r="A189" i="12"/>
  <c r="D189" i="12" s="1"/>
  <c r="E181" i="12"/>
  <c r="A181" i="12"/>
  <c r="D181" i="12" s="1"/>
  <c r="A173" i="12"/>
  <c r="D173" i="12" s="1"/>
  <c r="A165" i="12"/>
  <c r="D165" i="12" s="1"/>
  <c r="A157" i="12"/>
  <c r="D157" i="12" s="1"/>
  <c r="A149" i="12"/>
  <c r="D149" i="12" s="1"/>
  <c r="A141" i="12"/>
  <c r="D141" i="12" s="1"/>
  <c r="E133" i="12"/>
  <c r="A133" i="12"/>
  <c r="D133" i="12" s="1"/>
  <c r="E125" i="12"/>
  <c r="A125" i="12"/>
  <c r="D125" i="12" s="1"/>
  <c r="E117" i="12"/>
  <c r="A117" i="12"/>
  <c r="D117" i="12" s="1"/>
  <c r="E109" i="12"/>
  <c r="A109" i="12"/>
  <c r="D109" i="12" s="1"/>
  <c r="E101" i="12"/>
  <c r="A101" i="12"/>
  <c r="D101" i="12" s="1"/>
  <c r="A93" i="12"/>
  <c r="D93" i="12" s="1"/>
  <c r="A85" i="12"/>
  <c r="D85" i="12" s="1"/>
  <c r="A77" i="12"/>
  <c r="D77" i="12" s="1"/>
  <c r="E69" i="12"/>
  <c r="A69" i="12"/>
  <c r="D69" i="12" s="1"/>
  <c r="A61" i="12"/>
  <c r="D61" i="12" s="1"/>
  <c r="A53" i="12"/>
  <c r="D53" i="12" s="1"/>
  <c r="A45" i="12"/>
  <c r="D45" i="12" s="1"/>
  <c r="A37" i="12"/>
  <c r="D37" i="12" s="1"/>
  <c r="A29" i="12"/>
  <c r="D29" i="12" s="1"/>
  <c r="A21" i="12"/>
  <c r="D21" i="12" s="1"/>
  <c r="A300" i="12"/>
  <c r="D300" i="12" s="1"/>
  <c r="A292" i="12"/>
  <c r="D292" i="12" s="1"/>
  <c r="A284" i="12"/>
  <c r="D284" i="12" s="1"/>
  <c r="E276" i="12"/>
  <c r="A276" i="12"/>
  <c r="D276" i="12" s="1"/>
  <c r="A268" i="12"/>
  <c r="D268" i="12" s="1"/>
  <c r="E260" i="12"/>
  <c r="A260" i="12"/>
  <c r="D260" i="12" s="1"/>
  <c r="A252" i="12"/>
  <c r="D252" i="12" s="1"/>
  <c r="E244" i="12"/>
  <c r="A244" i="12"/>
  <c r="D244" i="12" s="1"/>
  <c r="A236" i="12"/>
  <c r="D236" i="12" s="1"/>
  <c r="A228" i="12"/>
  <c r="D228" i="12" s="1"/>
  <c r="A220" i="12"/>
  <c r="D220" i="12" s="1"/>
  <c r="E212" i="12"/>
  <c r="A212" i="12"/>
  <c r="D212" i="12" s="1"/>
  <c r="A204" i="12"/>
  <c r="D204" i="12" s="1"/>
  <c r="A196" i="12"/>
  <c r="D196" i="12" s="1"/>
  <c r="A188" i="12"/>
  <c r="D188" i="12" s="1"/>
  <c r="A180" i="12"/>
  <c r="D180" i="12" s="1"/>
  <c r="A172" i="12"/>
  <c r="D172" i="12" s="1"/>
  <c r="A164" i="12"/>
  <c r="D164" i="12" s="1"/>
  <c r="E156" i="12"/>
  <c r="A156" i="12"/>
  <c r="D156" i="12" s="1"/>
  <c r="E148" i="12"/>
  <c r="A148" i="12"/>
  <c r="D148" i="12" s="1"/>
  <c r="A140" i="12"/>
  <c r="D140" i="12" s="1"/>
  <c r="E132" i="12"/>
  <c r="A132" i="12"/>
  <c r="D132" i="12" s="1"/>
  <c r="A124" i="12"/>
  <c r="D124" i="12" s="1"/>
  <c r="E116" i="12"/>
  <c r="A116" i="12"/>
  <c r="D116" i="12" s="1"/>
  <c r="A108" i="12"/>
  <c r="D108" i="12" s="1"/>
  <c r="A100" i="12"/>
  <c r="D100" i="12" s="1"/>
  <c r="A92" i="12"/>
  <c r="D92" i="12" s="1"/>
  <c r="A84" i="12"/>
  <c r="D84" i="12" s="1"/>
  <c r="A76" i="12"/>
  <c r="D76" i="12" s="1"/>
  <c r="A68" i="12"/>
  <c r="D68" i="12" s="1"/>
  <c r="E60" i="12"/>
  <c r="A60" i="12"/>
  <c r="D60" i="12" s="1"/>
  <c r="A52" i="12"/>
  <c r="D52" i="12" s="1"/>
  <c r="A44" i="12"/>
  <c r="D44" i="12" s="1"/>
  <c r="A36" i="12"/>
  <c r="D36" i="12" s="1"/>
  <c r="A28" i="12"/>
  <c r="D28" i="12" s="1"/>
  <c r="E20" i="12"/>
  <c r="A20" i="12"/>
  <c r="D20" i="12" s="1"/>
  <c r="E299" i="12"/>
  <c r="A299" i="12"/>
  <c r="D299" i="12" s="1"/>
  <c r="A291" i="12"/>
  <c r="D291" i="12" s="1"/>
  <c r="A283" i="12"/>
  <c r="D283" i="12" s="1"/>
  <c r="E275" i="12"/>
  <c r="A275" i="12"/>
  <c r="D275" i="12" s="1"/>
  <c r="E267" i="12"/>
  <c r="A267" i="12"/>
  <c r="D267" i="12" s="1"/>
  <c r="A259" i="12"/>
  <c r="D259" i="12" s="1"/>
  <c r="A251" i="12"/>
  <c r="D251" i="12" s="1"/>
  <c r="E243" i="12"/>
  <c r="A243" i="12"/>
  <c r="D243" i="12" s="1"/>
  <c r="A235" i="12"/>
  <c r="D235" i="12" s="1"/>
  <c r="A227" i="12"/>
  <c r="D227" i="12" s="1"/>
  <c r="A219" i="12"/>
  <c r="D219" i="12" s="1"/>
  <c r="A211" i="12"/>
  <c r="D211" i="12" s="1"/>
  <c r="A203" i="12"/>
  <c r="D203" i="12" s="1"/>
  <c r="A195" i="12"/>
  <c r="D195" i="12" s="1"/>
  <c r="A187" i="12"/>
  <c r="D187" i="12" s="1"/>
  <c r="A179" i="12"/>
  <c r="D179" i="12" s="1"/>
  <c r="A171" i="12"/>
  <c r="D171" i="12" s="1"/>
  <c r="E163" i="12"/>
  <c r="A163" i="12"/>
  <c r="D163" i="12" s="1"/>
  <c r="A155" i="12"/>
  <c r="D155" i="12" s="1"/>
  <c r="A147" i="12"/>
  <c r="D147" i="12" s="1"/>
  <c r="A139" i="12"/>
  <c r="D139" i="12" s="1"/>
  <c r="A131" i="12"/>
  <c r="D131" i="12" s="1"/>
  <c r="A123" i="12"/>
  <c r="D123" i="12" s="1"/>
  <c r="A115" i="12"/>
  <c r="D115" i="12" s="1"/>
  <c r="E107" i="12"/>
  <c r="A107" i="12"/>
  <c r="D107" i="12" s="1"/>
  <c r="A99" i="12"/>
  <c r="D99" i="12" s="1"/>
  <c r="E91" i="12"/>
  <c r="A91" i="12"/>
  <c r="D91" i="12" s="1"/>
  <c r="A83" i="12"/>
  <c r="D83" i="12" s="1"/>
  <c r="A75" i="12"/>
  <c r="D75" i="12" s="1"/>
  <c r="A67" i="12"/>
  <c r="D67" i="12" s="1"/>
  <c r="A59" i="12"/>
  <c r="D59" i="12" s="1"/>
  <c r="A51" i="12"/>
  <c r="D51" i="12" s="1"/>
  <c r="A43" i="12"/>
  <c r="D43" i="12" s="1"/>
  <c r="A35" i="12"/>
  <c r="D35" i="12" s="1"/>
  <c r="A27" i="12"/>
  <c r="D27" i="12" s="1"/>
  <c r="A19" i="12"/>
  <c r="D19" i="12" s="1"/>
  <c r="F19" i="12" s="1"/>
  <c r="A298" i="12"/>
  <c r="D298" i="12" s="1"/>
  <c r="A290" i="12"/>
  <c r="D290" i="12" s="1"/>
  <c r="A282" i="12"/>
  <c r="D282" i="12" s="1"/>
  <c r="A274" i="12"/>
  <c r="D274" i="12" s="1"/>
  <c r="A266" i="12"/>
  <c r="D266" i="12" s="1"/>
  <c r="A258" i="12"/>
  <c r="D258" i="12" s="1"/>
  <c r="A250" i="12"/>
  <c r="D250" i="12" s="1"/>
  <c r="A242" i="12"/>
  <c r="D242" i="12" s="1"/>
  <c r="A234" i="12"/>
  <c r="D234" i="12" s="1"/>
  <c r="A226" i="12"/>
  <c r="D226" i="12" s="1"/>
  <c r="A218" i="12"/>
  <c r="D218" i="12" s="1"/>
  <c r="A210" i="12"/>
  <c r="D210" i="12" s="1"/>
  <c r="A202" i="12"/>
  <c r="D202" i="12" s="1"/>
  <c r="A194" i="12"/>
  <c r="D194" i="12" s="1"/>
  <c r="A186" i="12"/>
  <c r="D186" i="12" s="1"/>
  <c r="A178" i="12"/>
  <c r="D178" i="12" s="1"/>
  <c r="A170" i="12"/>
  <c r="D170" i="12" s="1"/>
  <c r="A162" i="12"/>
  <c r="D162" i="12" s="1"/>
  <c r="A154" i="12"/>
  <c r="D154" i="12" s="1"/>
  <c r="A146" i="12"/>
  <c r="D146" i="12" s="1"/>
  <c r="A138" i="12"/>
  <c r="D138" i="12" s="1"/>
  <c r="A130" i="12"/>
  <c r="D130" i="12" s="1"/>
  <c r="A122" i="12"/>
  <c r="D122" i="12" s="1"/>
  <c r="A114" i="12"/>
  <c r="D114" i="12" s="1"/>
  <c r="A106" i="12"/>
  <c r="D106" i="12" s="1"/>
  <c r="A98" i="12"/>
  <c r="D98" i="12" s="1"/>
  <c r="A90" i="12"/>
  <c r="D90" i="12" s="1"/>
  <c r="A82" i="12"/>
  <c r="D82" i="12" s="1"/>
  <c r="A74" i="12"/>
  <c r="D74" i="12" s="1"/>
  <c r="A66" i="12"/>
  <c r="D66" i="12" s="1"/>
  <c r="A58" i="12"/>
  <c r="D58" i="12" s="1"/>
  <c r="A50" i="12"/>
  <c r="D50" i="12" s="1"/>
  <c r="A42" i="12"/>
  <c r="D42" i="12" s="1"/>
  <c r="A34" i="12"/>
  <c r="D34" i="12" s="1"/>
  <c r="A26" i="12"/>
  <c r="D26" i="12" s="1"/>
  <c r="A18" i="12"/>
  <c r="D18" i="12" s="1"/>
  <c r="A297" i="12"/>
  <c r="D297" i="12" s="1"/>
  <c r="A289" i="12"/>
  <c r="D289" i="12" s="1"/>
  <c r="A281" i="12"/>
  <c r="D281" i="12" s="1"/>
  <c r="A273" i="12"/>
  <c r="D273" i="12" s="1"/>
  <c r="A265" i="12"/>
  <c r="D265" i="12" s="1"/>
  <c r="A257" i="12"/>
  <c r="D257" i="12" s="1"/>
  <c r="A249" i="12"/>
  <c r="D249" i="12" s="1"/>
  <c r="A241" i="12"/>
  <c r="D241" i="12" s="1"/>
  <c r="A233" i="12"/>
  <c r="D233" i="12" s="1"/>
  <c r="A225" i="12"/>
  <c r="D225" i="12" s="1"/>
  <c r="A217" i="12"/>
  <c r="D217" i="12" s="1"/>
  <c r="A209" i="12"/>
  <c r="D209" i="12" s="1"/>
  <c r="A201" i="12"/>
  <c r="D201" i="12" s="1"/>
  <c r="A193" i="12"/>
  <c r="D193" i="12" s="1"/>
  <c r="A185" i="12"/>
  <c r="D185" i="12" s="1"/>
  <c r="A177" i="12"/>
  <c r="D177" i="12" s="1"/>
  <c r="A169" i="12"/>
  <c r="D169" i="12" s="1"/>
  <c r="A161" i="12"/>
  <c r="D161" i="12" s="1"/>
  <c r="A153" i="12"/>
  <c r="D153" i="12" s="1"/>
  <c r="A145" i="12"/>
  <c r="D145" i="12" s="1"/>
  <c r="A137" i="12"/>
  <c r="D137" i="12" s="1"/>
  <c r="A129" i="12"/>
  <c r="D129" i="12" s="1"/>
  <c r="A121" i="12"/>
  <c r="D121" i="12" s="1"/>
  <c r="A113" i="12"/>
  <c r="D113" i="12" s="1"/>
  <c r="A105" i="12"/>
  <c r="D105" i="12" s="1"/>
  <c r="A97" i="12"/>
  <c r="D97" i="12" s="1"/>
  <c r="A89" i="12"/>
  <c r="D89" i="12" s="1"/>
  <c r="A81" i="12"/>
  <c r="D81" i="12" s="1"/>
  <c r="A73" i="12"/>
  <c r="D73" i="12" s="1"/>
  <c r="A65" i="12"/>
  <c r="D65" i="12" s="1"/>
  <c r="A57" i="12"/>
  <c r="D57" i="12" s="1"/>
  <c r="A49" i="12"/>
  <c r="D49" i="12" s="1"/>
  <c r="A41" i="12"/>
  <c r="D41" i="12" s="1"/>
  <c r="A33" i="12"/>
  <c r="D33" i="12" s="1"/>
  <c r="A25" i="12"/>
  <c r="D25" i="12" s="1"/>
  <c r="A296" i="12"/>
  <c r="D296" i="12" s="1"/>
  <c r="A288" i="12"/>
  <c r="D288" i="12" s="1"/>
  <c r="A280" i="12"/>
  <c r="D280" i="12" s="1"/>
  <c r="A272" i="12"/>
  <c r="D272" i="12" s="1"/>
  <c r="E264" i="12"/>
  <c r="A264" i="12"/>
  <c r="D264" i="12" s="1"/>
  <c r="E256" i="12"/>
  <c r="A256" i="12"/>
  <c r="D256" i="12" s="1"/>
  <c r="E248" i="12"/>
  <c r="A248" i="12"/>
  <c r="D248" i="12" s="1"/>
  <c r="A240" i="12"/>
  <c r="D240" i="12" s="1"/>
  <c r="A232" i="12"/>
  <c r="D232" i="12" s="1"/>
  <c r="A224" i="12"/>
  <c r="D224" i="12" s="1"/>
  <c r="A216" i="12"/>
  <c r="D216" i="12" s="1"/>
  <c r="A208" i="12"/>
  <c r="D208" i="12" s="1"/>
  <c r="A200" i="12"/>
  <c r="D200" i="12" s="1"/>
  <c r="A192" i="12"/>
  <c r="D192" i="12" s="1"/>
  <c r="E184" i="12"/>
  <c r="A184" i="12"/>
  <c r="D184" i="12" s="1"/>
  <c r="A176" i="12"/>
  <c r="D176" i="12" s="1"/>
  <c r="A168" i="12"/>
  <c r="D168" i="12" s="1"/>
  <c r="E160" i="12"/>
  <c r="A160" i="12"/>
  <c r="D160" i="12" s="1"/>
  <c r="A152" i="12"/>
  <c r="D152" i="12" s="1"/>
  <c r="A144" i="12"/>
  <c r="D144" i="12" s="1"/>
  <c r="E136" i="12"/>
  <c r="A136" i="12"/>
  <c r="D136" i="12" s="1"/>
  <c r="E128" i="12"/>
  <c r="A128" i="12"/>
  <c r="D128" i="12" s="1"/>
  <c r="A120" i="12"/>
  <c r="D120" i="12" s="1"/>
  <c r="A112" i="12"/>
  <c r="D112" i="12" s="1"/>
  <c r="A104" i="12"/>
  <c r="D104" i="12" s="1"/>
  <c r="A96" i="12"/>
  <c r="D96" i="12" s="1"/>
  <c r="A88" i="12"/>
  <c r="D88" i="12" s="1"/>
  <c r="A80" i="12"/>
  <c r="D80" i="12" s="1"/>
  <c r="A72" i="12"/>
  <c r="D72" i="12" s="1"/>
  <c r="A64" i="12"/>
  <c r="D64" i="12" s="1"/>
  <c r="E56" i="12"/>
  <c r="A56" i="12"/>
  <c r="D56" i="12" s="1"/>
  <c r="A48" i="12"/>
  <c r="D48" i="12" s="1"/>
  <c r="E40" i="12"/>
  <c r="A40" i="12"/>
  <c r="D40" i="12" s="1"/>
  <c r="A32" i="12"/>
  <c r="D32" i="12" s="1"/>
  <c r="A24" i="12"/>
  <c r="D24" i="12" s="1"/>
  <c r="E94" i="12"/>
  <c r="E93" i="12"/>
  <c r="E208" i="12"/>
  <c r="E214" i="12"/>
  <c r="E296" i="12"/>
  <c r="E272" i="12"/>
  <c r="E176" i="12"/>
  <c r="E120" i="12"/>
  <c r="E72" i="12"/>
  <c r="E32" i="12"/>
  <c r="E224" i="12"/>
  <c r="E96" i="12"/>
  <c r="E240" i="12"/>
  <c r="E200" i="12"/>
  <c r="E144" i="12"/>
  <c r="E48" i="12"/>
  <c r="E112" i="12"/>
  <c r="E288" i="12"/>
  <c r="E216" i="12"/>
  <c r="E192" i="12"/>
  <c r="E168" i="12"/>
  <c r="E64" i="12"/>
  <c r="E152" i="12"/>
  <c r="E232" i="12"/>
  <c r="E104" i="12"/>
  <c r="E88" i="12"/>
  <c r="E280" i="12"/>
  <c r="E291" i="12"/>
  <c r="E158" i="12"/>
  <c r="E139" i="12"/>
  <c r="E86" i="12"/>
  <c r="E67" i="12"/>
  <c r="E251" i="12"/>
  <c r="E195" i="12"/>
  <c r="E155" i="12"/>
  <c r="E115" i="12"/>
  <c r="E83" i="12"/>
  <c r="E30" i="12"/>
  <c r="E286" i="12"/>
  <c r="E211" i="12"/>
  <c r="E131" i="12"/>
  <c r="E59" i="12"/>
  <c r="E283" i="12"/>
  <c r="E187" i="12"/>
  <c r="E150" i="12"/>
  <c r="E75" i="12"/>
  <c r="E222" i="12"/>
  <c r="E147" i="12"/>
  <c r="E22" i="12"/>
  <c r="E205" i="12"/>
  <c r="E284" i="12"/>
  <c r="E196" i="12"/>
  <c r="E180" i="12"/>
  <c r="E164" i="12"/>
  <c r="E141" i="12"/>
  <c r="E85" i="12"/>
  <c r="E28" i="12"/>
  <c r="E268" i="12"/>
  <c r="E252" i="12"/>
  <c r="E236" i="12"/>
  <c r="E140" i="12"/>
  <c r="E124" i="12"/>
  <c r="E108" i="12"/>
  <c r="E84" i="12"/>
  <c r="E149" i="12"/>
  <c r="E204" i="12"/>
  <c r="E188" i="12"/>
  <c r="E172" i="12"/>
  <c r="E228" i="12"/>
  <c r="E157" i="12"/>
  <c r="E100" i="12"/>
  <c r="E77" i="12"/>
  <c r="E21" i="12"/>
  <c r="E300" i="12"/>
  <c r="E76" i="12"/>
  <c r="E44" i="12"/>
  <c r="E285" i="12"/>
  <c r="E29" i="12"/>
  <c r="E95" i="12"/>
  <c r="E159" i="12"/>
  <c r="E269" i="12"/>
  <c r="E223" i="12"/>
  <c r="E213" i="12"/>
  <c r="E287" i="12"/>
  <c r="E277" i="12"/>
  <c r="E221" i="12"/>
  <c r="E31" i="12"/>
  <c r="E103" i="12"/>
  <c r="E294" i="12"/>
  <c r="E175" i="12"/>
  <c r="E38" i="12"/>
  <c r="E293" i="12"/>
  <c r="E247" i="12"/>
  <c r="E238" i="12"/>
  <c r="E183" i="12"/>
  <c r="E174" i="12"/>
  <c r="E165" i="12"/>
  <c r="E119" i="12"/>
  <c r="E55" i="12"/>
  <c r="E46" i="12"/>
  <c r="E37" i="12"/>
  <c r="E102" i="12"/>
  <c r="E255" i="12"/>
  <c r="E246" i="12"/>
  <c r="E237" i="12"/>
  <c r="E191" i="12"/>
  <c r="E182" i="12"/>
  <c r="E173" i="12"/>
  <c r="E127" i="12"/>
  <c r="E118" i="12"/>
  <c r="E63" i="12"/>
  <c r="E54" i="12"/>
  <c r="E45" i="12"/>
  <c r="E167" i="12"/>
  <c r="E39" i="12"/>
  <c r="E230" i="12"/>
  <c r="E111" i="12"/>
  <c r="E263" i="12"/>
  <c r="E254" i="12"/>
  <c r="E245" i="12"/>
  <c r="E199" i="12"/>
  <c r="E126" i="12"/>
  <c r="E71" i="12"/>
  <c r="E62" i="12"/>
  <c r="E53" i="12"/>
  <c r="E295" i="12"/>
  <c r="E262" i="12"/>
  <c r="E253" i="12"/>
  <c r="E143" i="12"/>
  <c r="E61" i="12"/>
  <c r="E231" i="12"/>
  <c r="E239" i="12"/>
  <c r="E166" i="12"/>
  <c r="E47" i="12"/>
  <c r="E142" i="12"/>
  <c r="E297" i="12"/>
  <c r="E289" i="12"/>
  <c r="E281" i="12"/>
  <c r="E273" i="12"/>
  <c r="E265" i="12"/>
  <c r="E257" i="12"/>
  <c r="E249" i="12"/>
  <c r="E241" i="12"/>
  <c r="E233" i="12"/>
  <c r="E225" i="12"/>
  <c r="E217" i="12"/>
  <c r="E209" i="12"/>
  <c r="E201" i="12"/>
  <c r="E193" i="12"/>
  <c r="E185" i="12"/>
  <c r="E177" i="12"/>
  <c r="E169" i="12"/>
  <c r="E161" i="12"/>
  <c r="E153" i="12"/>
  <c r="E145" i="12"/>
  <c r="E137" i="12"/>
  <c r="E129" i="12"/>
  <c r="E121" i="12"/>
  <c r="E113" i="12"/>
  <c r="E105" i="12"/>
  <c r="E97" i="12"/>
  <c r="E89" i="12"/>
  <c r="E81" i="12"/>
  <c r="E73" i="12"/>
  <c r="E65" i="12"/>
  <c r="E57" i="12"/>
  <c r="E49" i="12"/>
  <c r="E41" i="12"/>
  <c r="E33" i="12"/>
  <c r="E25" i="12"/>
  <c r="F145" i="12" l="1"/>
  <c r="H145" i="12"/>
  <c r="J145" i="12"/>
  <c r="I145" i="12"/>
  <c r="G145" i="12"/>
  <c r="H242" i="12"/>
  <c r="I242" i="12"/>
  <c r="J242" i="12"/>
  <c r="F242" i="12"/>
  <c r="G242" i="12"/>
  <c r="H291" i="12"/>
  <c r="F291" i="12"/>
  <c r="J291" i="12"/>
  <c r="G291" i="12"/>
  <c r="I291" i="12"/>
  <c r="G300" i="12"/>
  <c r="J300" i="12"/>
  <c r="I300" i="12"/>
  <c r="H300" i="12"/>
  <c r="F300" i="12"/>
  <c r="G160" i="12"/>
  <c r="J160" i="12"/>
  <c r="I160" i="12"/>
  <c r="F160" i="12"/>
  <c r="H160" i="12"/>
  <c r="J225" i="12"/>
  <c r="F225" i="12"/>
  <c r="G225" i="12"/>
  <c r="H225" i="12"/>
  <c r="I225" i="12"/>
  <c r="F258" i="12"/>
  <c r="G258" i="12"/>
  <c r="J258" i="12"/>
  <c r="I258" i="12"/>
  <c r="H258" i="12"/>
  <c r="G32" i="12"/>
  <c r="J32" i="12"/>
  <c r="I32" i="12"/>
  <c r="F32" i="12"/>
  <c r="H32" i="12"/>
  <c r="G80" i="12"/>
  <c r="F80" i="12"/>
  <c r="J80" i="12"/>
  <c r="H80" i="12"/>
  <c r="I80" i="12"/>
  <c r="G136" i="12"/>
  <c r="F136" i="12"/>
  <c r="J136" i="12"/>
  <c r="H136" i="12"/>
  <c r="I136" i="12"/>
  <c r="G184" i="12"/>
  <c r="I184" i="12"/>
  <c r="F184" i="12"/>
  <c r="H184" i="12"/>
  <c r="J184" i="12"/>
  <c r="J240" i="12"/>
  <c r="I240" i="12"/>
  <c r="G240" i="12"/>
  <c r="H240" i="12"/>
  <c r="F240" i="12"/>
  <c r="J280" i="12"/>
  <c r="I280" i="12"/>
  <c r="H280" i="12"/>
  <c r="G280" i="12"/>
  <c r="F280" i="12"/>
  <c r="G65" i="12"/>
  <c r="F65" i="12"/>
  <c r="J65" i="12"/>
  <c r="I65" i="12"/>
  <c r="H65" i="12"/>
  <c r="G129" i="12"/>
  <c r="F129" i="12"/>
  <c r="J129" i="12"/>
  <c r="H129" i="12"/>
  <c r="I129" i="12"/>
  <c r="G193" i="12"/>
  <c r="F193" i="12"/>
  <c r="J193" i="12"/>
  <c r="I193" i="12"/>
  <c r="H193" i="12"/>
  <c r="F257" i="12"/>
  <c r="I257" i="12"/>
  <c r="J257" i="12"/>
  <c r="G257" i="12"/>
  <c r="H257" i="12"/>
  <c r="G34" i="12"/>
  <c r="J34" i="12"/>
  <c r="I34" i="12"/>
  <c r="F34" i="12"/>
  <c r="H34" i="12"/>
  <c r="G98" i="12"/>
  <c r="J98" i="12"/>
  <c r="I98" i="12"/>
  <c r="F98" i="12"/>
  <c r="H98" i="12"/>
  <c r="G162" i="12"/>
  <c r="H162" i="12"/>
  <c r="J162" i="12"/>
  <c r="I162" i="12"/>
  <c r="F162" i="12"/>
  <c r="H226" i="12"/>
  <c r="J226" i="12"/>
  <c r="I226" i="12"/>
  <c r="F226" i="12"/>
  <c r="G226" i="12"/>
  <c r="H290" i="12"/>
  <c r="F290" i="12"/>
  <c r="I290" i="12"/>
  <c r="G290" i="12"/>
  <c r="J290" i="12"/>
  <c r="F67" i="12"/>
  <c r="J67" i="12"/>
  <c r="I67" i="12"/>
  <c r="H67" i="12"/>
  <c r="G67" i="12"/>
  <c r="F115" i="12"/>
  <c r="I115" i="12"/>
  <c r="G115" i="12"/>
  <c r="J115" i="12"/>
  <c r="H115" i="12"/>
  <c r="H171" i="12"/>
  <c r="F171" i="12"/>
  <c r="I171" i="12"/>
  <c r="G171" i="12"/>
  <c r="J171" i="12"/>
  <c r="J235" i="12"/>
  <c r="I235" i="12"/>
  <c r="F235" i="12"/>
  <c r="G235" i="12"/>
  <c r="H235" i="12"/>
  <c r="F36" i="12"/>
  <c r="H36" i="12"/>
  <c r="I36" i="12"/>
  <c r="J36" i="12"/>
  <c r="G36" i="12"/>
  <c r="H92" i="12"/>
  <c r="I92" i="12"/>
  <c r="G92" i="12"/>
  <c r="F92" i="12"/>
  <c r="J92" i="12"/>
  <c r="H140" i="12"/>
  <c r="F140" i="12"/>
  <c r="I140" i="12"/>
  <c r="J140" i="12"/>
  <c r="G140" i="12"/>
  <c r="H188" i="12"/>
  <c r="F188" i="12"/>
  <c r="I188" i="12"/>
  <c r="G188" i="12"/>
  <c r="J188" i="12"/>
  <c r="G244" i="12"/>
  <c r="H244" i="12"/>
  <c r="I244" i="12"/>
  <c r="F244" i="12"/>
  <c r="J244" i="12"/>
  <c r="F284" i="12"/>
  <c r="G284" i="12"/>
  <c r="H284" i="12"/>
  <c r="I284" i="12"/>
  <c r="J284" i="12"/>
  <c r="J61" i="12"/>
  <c r="I61" i="12"/>
  <c r="G61" i="12"/>
  <c r="F61" i="12"/>
  <c r="H61" i="12"/>
  <c r="F109" i="12"/>
  <c r="I109" i="12"/>
  <c r="H109" i="12"/>
  <c r="G109" i="12"/>
  <c r="J109" i="12"/>
  <c r="G141" i="12"/>
  <c r="I141" i="12"/>
  <c r="H141" i="12"/>
  <c r="J141" i="12"/>
  <c r="F141" i="12"/>
  <c r="I237" i="12"/>
  <c r="G237" i="12"/>
  <c r="F237" i="12"/>
  <c r="J237" i="12"/>
  <c r="H237" i="12"/>
  <c r="G293" i="12"/>
  <c r="F293" i="12"/>
  <c r="I293" i="12"/>
  <c r="H293" i="12"/>
  <c r="J293" i="12"/>
  <c r="J118" i="12"/>
  <c r="I118" i="12"/>
  <c r="H118" i="12"/>
  <c r="G118" i="12"/>
  <c r="F118" i="12"/>
  <c r="F174" i="12"/>
  <c r="J174" i="12"/>
  <c r="I174" i="12"/>
  <c r="H174" i="12"/>
  <c r="G174" i="12"/>
  <c r="J214" i="12"/>
  <c r="H214" i="12"/>
  <c r="I214" i="12"/>
  <c r="G214" i="12"/>
  <c r="F214" i="12"/>
  <c r="J47" i="12"/>
  <c r="I47" i="12"/>
  <c r="G47" i="12"/>
  <c r="F47" i="12"/>
  <c r="H47" i="12"/>
  <c r="J95" i="12"/>
  <c r="I95" i="12"/>
  <c r="F95" i="12"/>
  <c r="G95" i="12"/>
  <c r="H95" i="12"/>
  <c r="I151" i="12"/>
  <c r="H151" i="12"/>
  <c r="J151" i="12"/>
  <c r="G151" i="12"/>
  <c r="F151" i="12"/>
  <c r="J207" i="12"/>
  <c r="I207" i="12"/>
  <c r="G207" i="12"/>
  <c r="F207" i="12"/>
  <c r="H207" i="12"/>
  <c r="G255" i="12"/>
  <c r="F255" i="12"/>
  <c r="J255" i="12"/>
  <c r="H255" i="12"/>
  <c r="I255" i="12"/>
  <c r="I192" i="12"/>
  <c r="H192" i="12"/>
  <c r="G192" i="12"/>
  <c r="J192" i="12"/>
  <c r="F192" i="12"/>
  <c r="G50" i="12"/>
  <c r="I50" i="12"/>
  <c r="H50" i="12"/>
  <c r="J50" i="12"/>
  <c r="F50" i="12"/>
  <c r="J40" i="12"/>
  <c r="I40" i="12"/>
  <c r="H40" i="12"/>
  <c r="G40" i="12"/>
  <c r="F40" i="12"/>
  <c r="G88" i="12"/>
  <c r="H88" i="12"/>
  <c r="J88" i="12"/>
  <c r="I88" i="12"/>
  <c r="F88" i="12"/>
  <c r="F248" i="12"/>
  <c r="G248" i="12"/>
  <c r="I248" i="12"/>
  <c r="H248" i="12"/>
  <c r="J248" i="12"/>
  <c r="G288" i="12"/>
  <c r="H288" i="12"/>
  <c r="F288" i="12"/>
  <c r="J288" i="12"/>
  <c r="I288" i="12"/>
  <c r="H73" i="12"/>
  <c r="G73" i="12"/>
  <c r="F73" i="12"/>
  <c r="J73" i="12"/>
  <c r="I73" i="12"/>
  <c r="F137" i="12"/>
  <c r="G137" i="12"/>
  <c r="H137" i="12"/>
  <c r="J137" i="12"/>
  <c r="I137" i="12"/>
  <c r="F201" i="12"/>
  <c r="G201" i="12"/>
  <c r="J201" i="12"/>
  <c r="I201" i="12"/>
  <c r="H201" i="12"/>
  <c r="F265" i="12"/>
  <c r="G265" i="12"/>
  <c r="I265" i="12"/>
  <c r="J265" i="12"/>
  <c r="H265" i="12"/>
  <c r="G42" i="12"/>
  <c r="F42" i="12"/>
  <c r="I42" i="12"/>
  <c r="H42" i="12"/>
  <c r="J42" i="12"/>
  <c r="G106" i="12"/>
  <c r="F106" i="12"/>
  <c r="I106" i="12"/>
  <c r="H106" i="12"/>
  <c r="J106" i="12"/>
  <c r="G170" i="12"/>
  <c r="H170" i="12"/>
  <c r="J170" i="12"/>
  <c r="F170" i="12"/>
  <c r="I170" i="12"/>
  <c r="H234" i="12"/>
  <c r="J234" i="12"/>
  <c r="F234" i="12"/>
  <c r="G234" i="12"/>
  <c r="I234" i="12"/>
  <c r="J298" i="12"/>
  <c r="I298" i="12"/>
  <c r="G298" i="12"/>
  <c r="H298" i="12"/>
  <c r="F298" i="12"/>
  <c r="H75" i="12"/>
  <c r="I75" i="12"/>
  <c r="F75" i="12"/>
  <c r="G75" i="12"/>
  <c r="J75" i="12"/>
  <c r="J123" i="12"/>
  <c r="I123" i="12"/>
  <c r="H123" i="12"/>
  <c r="G123" i="12"/>
  <c r="F123" i="12"/>
  <c r="F179" i="12"/>
  <c r="J179" i="12"/>
  <c r="I179" i="12"/>
  <c r="G179" i="12"/>
  <c r="H179" i="12"/>
  <c r="F243" i="12"/>
  <c r="G243" i="12"/>
  <c r="H243" i="12"/>
  <c r="J243" i="12"/>
  <c r="I243" i="12"/>
  <c r="H283" i="12"/>
  <c r="G283" i="12"/>
  <c r="F283" i="12"/>
  <c r="J283" i="12"/>
  <c r="I283" i="12"/>
  <c r="F44" i="12"/>
  <c r="G44" i="12"/>
  <c r="J44" i="12"/>
  <c r="I44" i="12"/>
  <c r="H44" i="12"/>
  <c r="J100" i="12"/>
  <c r="G100" i="12"/>
  <c r="I100" i="12"/>
  <c r="H100" i="12"/>
  <c r="F100" i="12"/>
  <c r="F148" i="12"/>
  <c r="I148" i="12"/>
  <c r="H148" i="12"/>
  <c r="J148" i="12"/>
  <c r="G148" i="12"/>
  <c r="F196" i="12"/>
  <c r="H196" i="12"/>
  <c r="G196" i="12"/>
  <c r="J196" i="12"/>
  <c r="I196" i="12"/>
  <c r="I292" i="12"/>
  <c r="F292" i="12"/>
  <c r="J292" i="12"/>
  <c r="H292" i="12"/>
  <c r="G292" i="12"/>
  <c r="G69" i="12"/>
  <c r="I69" i="12"/>
  <c r="F69" i="12"/>
  <c r="J69" i="12"/>
  <c r="H69" i="12"/>
  <c r="J149" i="12"/>
  <c r="H149" i="12"/>
  <c r="F149" i="12"/>
  <c r="G149" i="12"/>
  <c r="I149" i="12"/>
  <c r="I197" i="12"/>
  <c r="F197" i="12"/>
  <c r="J197" i="12"/>
  <c r="H197" i="12"/>
  <c r="G197" i="12"/>
  <c r="I245" i="12"/>
  <c r="H245" i="12"/>
  <c r="J245" i="12"/>
  <c r="G245" i="12"/>
  <c r="F245" i="12"/>
  <c r="G22" i="12"/>
  <c r="H22" i="12"/>
  <c r="I22" i="12"/>
  <c r="F22" i="12"/>
  <c r="J22" i="12"/>
  <c r="J78" i="12"/>
  <c r="I78" i="12"/>
  <c r="H78" i="12"/>
  <c r="G78" i="12"/>
  <c r="F78" i="12"/>
  <c r="I126" i="12"/>
  <c r="F126" i="12"/>
  <c r="G126" i="12"/>
  <c r="J126" i="12"/>
  <c r="H126" i="12"/>
  <c r="H182" i="12"/>
  <c r="G182" i="12"/>
  <c r="J182" i="12"/>
  <c r="I182" i="12"/>
  <c r="F182" i="12"/>
  <c r="F222" i="12"/>
  <c r="I222" i="12"/>
  <c r="J222" i="12"/>
  <c r="H222" i="12"/>
  <c r="G222" i="12"/>
  <c r="J278" i="12"/>
  <c r="H278" i="12"/>
  <c r="I278" i="12"/>
  <c r="G278" i="12"/>
  <c r="F278" i="12"/>
  <c r="I55" i="12"/>
  <c r="H55" i="12"/>
  <c r="F55" i="12"/>
  <c r="J55" i="12"/>
  <c r="G55" i="12"/>
  <c r="I103" i="12"/>
  <c r="H103" i="12"/>
  <c r="F103" i="12"/>
  <c r="J103" i="12"/>
  <c r="G103" i="12"/>
  <c r="G263" i="12"/>
  <c r="H263" i="12"/>
  <c r="J263" i="12"/>
  <c r="I263" i="12"/>
  <c r="F263" i="12"/>
  <c r="I296" i="12"/>
  <c r="H296" i="12"/>
  <c r="F296" i="12"/>
  <c r="G296" i="12"/>
  <c r="J296" i="12"/>
  <c r="I52" i="12"/>
  <c r="H52" i="12"/>
  <c r="F52" i="12"/>
  <c r="G52" i="12"/>
  <c r="J52" i="12"/>
  <c r="G117" i="12"/>
  <c r="J117" i="12"/>
  <c r="I117" i="12"/>
  <c r="F117" i="12"/>
  <c r="H117" i="12"/>
  <c r="J157" i="12"/>
  <c r="I157" i="12"/>
  <c r="F157" i="12"/>
  <c r="G157" i="12"/>
  <c r="H157" i="12"/>
  <c r="F253" i="12"/>
  <c r="G253" i="12"/>
  <c r="I253" i="12"/>
  <c r="J253" i="12"/>
  <c r="H253" i="12"/>
  <c r="F30" i="12"/>
  <c r="J30" i="12"/>
  <c r="G30" i="12"/>
  <c r="I30" i="12"/>
  <c r="H30" i="12"/>
  <c r="J134" i="12"/>
  <c r="H134" i="12"/>
  <c r="F134" i="12"/>
  <c r="I134" i="12"/>
  <c r="G134" i="12"/>
  <c r="F190" i="12"/>
  <c r="J190" i="12"/>
  <c r="I190" i="12"/>
  <c r="H190" i="12"/>
  <c r="G190" i="12"/>
  <c r="G230" i="12"/>
  <c r="J230" i="12"/>
  <c r="I230" i="12"/>
  <c r="H230" i="12"/>
  <c r="F230" i="12"/>
  <c r="F286" i="12"/>
  <c r="G286" i="12"/>
  <c r="I286" i="12"/>
  <c r="J286" i="12"/>
  <c r="H286" i="12"/>
  <c r="F63" i="12"/>
  <c r="J63" i="12"/>
  <c r="I63" i="12"/>
  <c r="G63" i="12"/>
  <c r="H63" i="12"/>
  <c r="J111" i="12"/>
  <c r="I111" i="12"/>
  <c r="G111" i="12"/>
  <c r="F111" i="12"/>
  <c r="H111" i="12"/>
  <c r="J159" i="12"/>
  <c r="I159" i="12"/>
  <c r="F159" i="12"/>
  <c r="G159" i="12"/>
  <c r="H159" i="12"/>
  <c r="G215" i="12"/>
  <c r="J215" i="12"/>
  <c r="I215" i="12"/>
  <c r="H215" i="12"/>
  <c r="F215" i="12"/>
  <c r="G271" i="12"/>
  <c r="J271" i="12"/>
  <c r="I271" i="12"/>
  <c r="F271" i="12"/>
  <c r="H271" i="12"/>
  <c r="G48" i="12"/>
  <c r="F48" i="12"/>
  <c r="I48" i="12"/>
  <c r="H48" i="12"/>
  <c r="J48" i="12"/>
  <c r="J104" i="12"/>
  <c r="I104" i="12"/>
  <c r="G104" i="12"/>
  <c r="H104" i="12"/>
  <c r="F104" i="12"/>
  <c r="G152" i="12"/>
  <c r="H152" i="12"/>
  <c r="J152" i="12"/>
  <c r="I152" i="12"/>
  <c r="F152" i="12"/>
  <c r="G200" i="12"/>
  <c r="F200" i="12"/>
  <c r="J200" i="12"/>
  <c r="H200" i="12"/>
  <c r="I200" i="12"/>
  <c r="J256" i="12"/>
  <c r="I256" i="12"/>
  <c r="H256" i="12"/>
  <c r="F256" i="12"/>
  <c r="G256" i="12"/>
  <c r="H25" i="12"/>
  <c r="F25" i="12"/>
  <c r="J25" i="12"/>
  <c r="I25" i="12"/>
  <c r="G25" i="12"/>
  <c r="F89" i="12"/>
  <c r="J89" i="12"/>
  <c r="H89" i="12"/>
  <c r="G89" i="12"/>
  <c r="I89" i="12"/>
  <c r="F153" i="12"/>
  <c r="H153" i="12"/>
  <c r="G153" i="12"/>
  <c r="J153" i="12"/>
  <c r="I153" i="12"/>
  <c r="F217" i="12"/>
  <c r="G217" i="12"/>
  <c r="I217" i="12"/>
  <c r="J217" i="12"/>
  <c r="H217" i="12"/>
  <c r="F281" i="12"/>
  <c r="G281" i="12"/>
  <c r="H281" i="12"/>
  <c r="I281" i="12"/>
  <c r="J281" i="12"/>
  <c r="I58" i="12"/>
  <c r="H58" i="12"/>
  <c r="F58" i="12"/>
  <c r="G58" i="12"/>
  <c r="J58" i="12"/>
  <c r="I122" i="12"/>
  <c r="H122" i="12"/>
  <c r="F122" i="12"/>
  <c r="J122" i="12"/>
  <c r="G122" i="12"/>
  <c r="H186" i="12"/>
  <c r="F186" i="12"/>
  <c r="I186" i="12"/>
  <c r="J186" i="12"/>
  <c r="G186" i="12"/>
  <c r="H250" i="12"/>
  <c r="F250" i="12"/>
  <c r="G250" i="12"/>
  <c r="I250" i="12"/>
  <c r="J250" i="12"/>
  <c r="H27" i="12"/>
  <c r="G27" i="12"/>
  <c r="F27" i="12"/>
  <c r="J27" i="12"/>
  <c r="I27" i="12"/>
  <c r="I91" i="12"/>
  <c r="H91" i="12"/>
  <c r="G91" i="12"/>
  <c r="J91" i="12"/>
  <c r="F91" i="12"/>
  <c r="H139" i="12"/>
  <c r="J139" i="12"/>
  <c r="I139" i="12"/>
  <c r="G139" i="12"/>
  <c r="F139" i="12"/>
  <c r="F195" i="12"/>
  <c r="J195" i="12"/>
  <c r="I195" i="12"/>
  <c r="G195" i="12"/>
  <c r="H195" i="12"/>
  <c r="I251" i="12"/>
  <c r="J251" i="12"/>
  <c r="G251" i="12"/>
  <c r="H251" i="12"/>
  <c r="F251" i="12"/>
  <c r="I299" i="12"/>
  <c r="H299" i="12"/>
  <c r="G299" i="12"/>
  <c r="F299" i="12"/>
  <c r="J299" i="12"/>
  <c r="I60" i="12"/>
  <c r="H60" i="12"/>
  <c r="F60" i="12"/>
  <c r="G60" i="12"/>
  <c r="J60" i="12"/>
  <c r="I116" i="12"/>
  <c r="J116" i="12"/>
  <c r="G116" i="12"/>
  <c r="H116" i="12"/>
  <c r="F116" i="12"/>
  <c r="G156" i="12"/>
  <c r="J156" i="12"/>
  <c r="F156" i="12"/>
  <c r="I156" i="12"/>
  <c r="H156" i="12"/>
  <c r="F212" i="12"/>
  <c r="I212" i="12"/>
  <c r="G212" i="12"/>
  <c r="H212" i="12"/>
  <c r="J212" i="12"/>
  <c r="F260" i="12"/>
  <c r="G260" i="12"/>
  <c r="H260" i="12"/>
  <c r="J260" i="12"/>
  <c r="I260" i="12"/>
  <c r="J21" i="12"/>
  <c r="F21" i="12"/>
  <c r="G21" i="12"/>
  <c r="H21" i="12"/>
  <c r="I21" i="12"/>
  <c r="H77" i="12"/>
  <c r="J77" i="12"/>
  <c r="F77" i="12"/>
  <c r="G77" i="12"/>
  <c r="I77" i="12"/>
  <c r="I165" i="12"/>
  <c r="G165" i="12"/>
  <c r="J165" i="12"/>
  <c r="H165" i="12"/>
  <c r="F165" i="12"/>
  <c r="I205" i="12"/>
  <c r="G205" i="12"/>
  <c r="H205" i="12"/>
  <c r="J205" i="12"/>
  <c r="F205" i="12"/>
  <c r="I261" i="12"/>
  <c r="H261" i="12"/>
  <c r="G261" i="12"/>
  <c r="F261" i="12"/>
  <c r="J261" i="12"/>
  <c r="J38" i="12"/>
  <c r="I38" i="12"/>
  <c r="G38" i="12"/>
  <c r="H38" i="12"/>
  <c r="F38" i="12"/>
  <c r="I86" i="12"/>
  <c r="G86" i="12"/>
  <c r="H86" i="12"/>
  <c r="J86" i="12"/>
  <c r="F86" i="12"/>
  <c r="F238" i="12"/>
  <c r="G238" i="12"/>
  <c r="J238" i="12"/>
  <c r="H238" i="12"/>
  <c r="I238" i="12"/>
  <c r="I294" i="12"/>
  <c r="H294" i="12"/>
  <c r="J294" i="12"/>
  <c r="G294" i="12"/>
  <c r="F294" i="12"/>
  <c r="I71" i="12"/>
  <c r="H71" i="12"/>
  <c r="J71" i="12"/>
  <c r="F71" i="12"/>
  <c r="G71" i="12"/>
  <c r="I119" i="12"/>
  <c r="H119" i="12"/>
  <c r="F119" i="12"/>
  <c r="J119" i="12"/>
  <c r="G119" i="12"/>
  <c r="I167" i="12"/>
  <c r="H167" i="12"/>
  <c r="F167" i="12"/>
  <c r="J167" i="12"/>
  <c r="G167" i="12"/>
  <c r="F81" i="12"/>
  <c r="G81" i="12"/>
  <c r="H81" i="12"/>
  <c r="J81" i="12"/>
  <c r="I81" i="12"/>
  <c r="G114" i="12"/>
  <c r="I114" i="12"/>
  <c r="H114" i="12"/>
  <c r="F114" i="12"/>
  <c r="J114" i="12"/>
  <c r="F131" i="12"/>
  <c r="G131" i="12"/>
  <c r="I131" i="12"/>
  <c r="H131" i="12"/>
  <c r="J131" i="12"/>
  <c r="J252" i="12"/>
  <c r="G252" i="12"/>
  <c r="F252" i="12"/>
  <c r="I252" i="12"/>
  <c r="H252" i="12"/>
  <c r="F208" i="12"/>
  <c r="I208" i="12"/>
  <c r="H208" i="12"/>
  <c r="G208" i="12"/>
  <c r="J208" i="12"/>
  <c r="F161" i="12"/>
  <c r="J161" i="12"/>
  <c r="H161" i="12"/>
  <c r="I161" i="12"/>
  <c r="G161" i="12"/>
  <c r="F130" i="12"/>
  <c r="G130" i="12"/>
  <c r="J130" i="12"/>
  <c r="H130" i="12"/>
  <c r="I130" i="12"/>
  <c r="F35" i="12"/>
  <c r="J35" i="12"/>
  <c r="I35" i="12"/>
  <c r="G35" i="12"/>
  <c r="H35" i="12"/>
  <c r="F259" i="12"/>
  <c r="I259" i="12"/>
  <c r="H259" i="12"/>
  <c r="G259" i="12"/>
  <c r="J259" i="12"/>
  <c r="J125" i="12"/>
  <c r="I125" i="12"/>
  <c r="F125" i="12"/>
  <c r="H125" i="12"/>
  <c r="G125" i="12"/>
  <c r="F46" i="12"/>
  <c r="H46" i="12"/>
  <c r="I46" i="12"/>
  <c r="G46" i="12"/>
  <c r="J46" i="12"/>
  <c r="J198" i="12"/>
  <c r="G198" i="12"/>
  <c r="H198" i="12"/>
  <c r="F198" i="12"/>
  <c r="I198" i="12"/>
  <c r="J175" i="12"/>
  <c r="I175" i="12"/>
  <c r="G175" i="12"/>
  <c r="F175" i="12"/>
  <c r="H175" i="12"/>
  <c r="G120" i="12"/>
  <c r="I120" i="12"/>
  <c r="F120" i="12"/>
  <c r="H120" i="12"/>
  <c r="J120" i="12"/>
  <c r="G216" i="12"/>
  <c r="J216" i="12"/>
  <c r="I216" i="12"/>
  <c r="H216" i="12"/>
  <c r="F216" i="12"/>
  <c r="J264" i="12"/>
  <c r="F264" i="12"/>
  <c r="G264" i="12"/>
  <c r="I264" i="12"/>
  <c r="H264" i="12"/>
  <c r="F41" i="12"/>
  <c r="J41" i="12"/>
  <c r="H41" i="12"/>
  <c r="G41" i="12"/>
  <c r="I41" i="12"/>
  <c r="F105" i="12"/>
  <c r="J105" i="12"/>
  <c r="I105" i="12"/>
  <c r="G105" i="12"/>
  <c r="H105" i="12"/>
  <c r="F169" i="12"/>
  <c r="J169" i="12"/>
  <c r="I169" i="12"/>
  <c r="G169" i="12"/>
  <c r="H169" i="12"/>
  <c r="F233" i="12"/>
  <c r="J233" i="12"/>
  <c r="H233" i="12"/>
  <c r="G233" i="12"/>
  <c r="I233" i="12"/>
  <c r="F297" i="12"/>
  <c r="G297" i="12"/>
  <c r="J297" i="12"/>
  <c r="I297" i="12"/>
  <c r="H297" i="12"/>
  <c r="G74" i="12"/>
  <c r="J74" i="12"/>
  <c r="H74" i="12"/>
  <c r="F74" i="12"/>
  <c r="I74" i="12"/>
  <c r="G138" i="12"/>
  <c r="J138" i="12"/>
  <c r="H138" i="12"/>
  <c r="F138" i="12"/>
  <c r="I138" i="12"/>
  <c r="G202" i="12"/>
  <c r="J202" i="12"/>
  <c r="H202" i="12"/>
  <c r="F202" i="12"/>
  <c r="I202" i="12"/>
  <c r="J266" i="12"/>
  <c r="F266" i="12"/>
  <c r="G266" i="12"/>
  <c r="H266" i="12"/>
  <c r="I266" i="12"/>
  <c r="H43" i="12"/>
  <c r="G43" i="12"/>
  <c r="F43" i="12"/>
  <c r="J43" i="12"/>
  <c r="I43" i="12"/>
  <c r="F99" i="12"/>
  <c r="H99" i="12"/>
  <c r="G99" i="12"/>
  <c r="J99" i="12"/>
  <c r="I99" i="12"/>
  <c r="H155" i="12"/>
  <c r="F155" i="12"/>
  <c r="G155" i="12"/>
  <c r="I155" i="12"/>
  <c r="J155" i="12"/>
  <c r="F211" i="12"/>
  <c r="J211" i="12"/>
  <c r="H211" i="12"/>
  <c r="I211" i="12"/>
  <c r="G211" i="12"/>
  <c r="G267" i="12"/>
  <c r="H267" i="12"/>
  <c r="J267" i="12"/>
  <c r="I267" i="12"/>
  <c r="F267" i="12"/>
  <c r="G20" i="12"/>
  <c r="F20" i="12"/>
  <c r="H20" i="12"/>
  <c r="J20" i="12"/>
  <c r="I20" i="12"/>
  <c r="F68" i="12"/>
  <c r="H68" i="12"/>
  <c r="J68" i="12"/>
  <c r="I68" i="12"/>
  <c r="G68" i="12"/>
  <c r="F124" i="12"/>
  <c r="J124" i="12"/>
  <c r="H124" i="12"/>
  <c r="I124" i="12"/>
  <c r="G124" i="12"/>
  <c r="J164" i="12"/>
  <c r="F164" i="12"/>
  <c r="G164" i="12"/>
  <c r="I164" i="12"/>
  <c r="H164" i="12"/>
  <c r="H220" i="12"/>
  <c r="I220" i="12"/>
  <c r="J220" i="12"/>
  <c r="F220" i="12"/>
  <c r="G220" i="12"/>
  <c r="G268" i="12"/>
  <c r="I268" i="12"/>
  <c r="H268" i="12"/>
  <c r="J268" i="12"/>
  <c r="F268" i="12"/>
  <c r="H37" i="12"/>
  <c r="J37" i="12"/>
  <c r="F37" i="12"/>
  <c r="I37" i="12"/>
  <c r="G37" i="12"/>
  <c r="I93" i="12"/>
  <c r="F93" i="12"/>
  <c r="G93" i="12"/>
  <c r="J93" i="12"/>
  <c r="H93" i="12"/>
  <c r="H181" i="12"/>
  <c r="J181" i="12"/>
  <c r="I181" i="12"/>
  <c r="F181" i="12"/>
  <c r="G181" i="12"/>
  <c r="G221" i="12"/>
  <c r="I221" i="12"/>
  <c r="H221" i="12"/>
  <c r="F221" i="12"/>
  <c r="J221" i="12"/>
  <c r="I269" i="12"/>
  <c r="F269" i="12"/>
  <c r="J269" i="12"/>
  <c r="H269" i="12"/>
  <c r="G269" i="12"/>
  <c r="J54" i="12"/>
  <c r="I54" i="12"/>
  <c r="H54" i="12"/>
  <c r="G54" i="12"/>
  <c r="F54" i="12"/>
  <c r="J102" i="12"/>
  <c r="I102" i="12"/>
  <c r="G102" i="12"/>
  <c r="H102" i="12"/>
  <c r="F102" i="12"/>
  <c r="J150" i="12"/>
  <c r="I150" i="12"/>
  <c r="G150" i="12"/>
  <c r="F150" i="12"/>
  <c r="H150" i="12"/>
  <c r="F254" i="12"/>
  <c r="G254" i="12"/>
  <c r="J254" i="12"/>
  <c r="H254" i="12"/>
  <c r="I254" i="12"/>
  <c r="I135" i="12"/>
  <c r="H135" i="12"/>
  <c r="J135" i="12"/>
  <c r="F135" i="12"/>
  <c r="G135" i="12"/>
  <c r="I183" i="12"/>
  <c r="H183" i="12"/>
  <c r="F183" i="12"/>
  <c r="J183" i="12"/>
  <c r="G183" i="12"/>
  <c r="G231" i="12"/>
  <c r="I231" i="12"/>
  <c r="F231" i="12"/>
  <c r="H231" i="12"/>
  <c r="J231" i="12"/>
  <c r="G144" i="12"/>
  <c r="F144" i="12"/>
  <c r="J144" i="12"/>
  <c r="H144" i="12"/>
  <c r="I144" i="12"/>
  <c r="F273" i="12"/>
  <c r="G273" i="12"/>
  <c r="H273" i="12"/>
  <c r="J273" i="12"/>
  <c r="I273" i="12"/>
  <c r="F83" i="12"/>
  <c r="J83" i="12"/>
  <c r="G83" i="12"/>
  <c r="H83" i="12"/>
  <c r="I83" i="12"/>
  <c r="I108" i="12"/>
  <c r="H108" i="12"/>
  <c r="J108" i="12"/>
  <c r="F108" i="12"/>
  <c r="G108" i="12"/>
  <c r="G112" i="12"/>
  <c r="F112" i="12"/>
  <c r="I112" i="12"/>
  <c r="H112" i="12"/>
  <c r="J112" i="12"/>
  <c r="F97" i="12"/>
  <c r="G97" i="12"/>
  <c r="J97" i="12"/>
  <c r="I97" i="12"/>
  <c r="H97" i="12"/>
  <c r="F66" i="12"/>
  <c r="G66" i="12"/>
  <c r="J66" i="12"/>
  <c r="H66" i="12"/>
  <c r="I66" i="12"/>
  <c r="H147" i="12"/>
  <c r="F147" i="12"/>
  <c r="I147" i="12"/>
  <c r="G147" i="12"/>
  <c r="J147" i="12"/>
  <c r="H29" i="12"/>
  <c r="G29" i="12"/>
  <c r="J29" i="12"/>
  <c r="I29" i="12"/>
  <c r="F29" i="12"/>
  <c r="F173" i="12"/>
  <c r="I173" i="12"/>
  <c r="H173" i="12"/>
  <c r="J173" i="12"/>
  <c r="G173" i="12"/>
  <c r="F94" i="12"/>
  <c r="G94" i="12"/>
  <c r="I94" i="12"/>
  <c r="H94" i="12"/>
  <c r="J94" i="12"/>
  <c r="J246" i="12"/>
  <c r="H246" i="12"/>
  <c r="G246" i="12"/>
  <c r="F246" i="12"/>
  <c r="I246" i="12"/>
  <c r="F127" i="12"/>
  <c r="J127" i="12"/>
  <c r="I127" i="12"/>
  <c r="G127" i="12"/>
  <c r="H127" i="12"/>
  <c r="G279" i="12"/>
  <c r="J279" i="12"/>
  <c r="I279" i="12"/>
  <c r="F279" i="12"/>
  <c r="H279" i="12"/>
  <c r="I128" i="12"/>
  <c r="H128" i="12"/>
  <c r="G128" i="12"/>
  <c r="J128" i="12"/>
  <c r="F128" i="12"/>
  <c r="F224" i="12"/>
  <c r="H224" i="12"/>
  <c r="G224" i="12"/>
  <c r="I224" i="12"/>
  <c r="J224" i="12"/>
  <c r="G113" i="12"/>
  <c r="F113" i="12"/>
  <c r="I113" i="12"/>
  <c r="H113" i="12"/>
  <c r="J113" i="12"/>
  <c r="F241" i="12"/>
  <c r="I241" i="12"/>
  <c r="G241" i="12"/>
  <c r="J241" i="12"/>
  <c r="H241" i="12"/>
  <c r="H82" i="12"/>
  <c r="G82" i="12"/>
  <c r="J82" i="12"/>
  <c r="F82" i="12"/>
  <c r="I82" i="12"/>
  <c r="H210" i="12"/>
  <c r="I210" i="12"/>
  <c r="G210" i="12"/>
  <c r="F210" i="12"/>
  <c r="J210" i="12"/>
  <c r="F51" i="12"/>
  <c r="J51" i="12"/>
  <c r="I51" i="12"/>
  <c r="G51" i="12"/>
  <c r="H51" i="12"/>
  <c r="H163" i="12"/>
  <c r="F163" i="12"/>
  <c r="J163" i="12"/>
  <c r="I163" i="12"/>
  <c r="G163" i="12"/>
  <c r="J219" i="12"/>
  <c r="I219" i="12"/>
  <c r="G219" i="12"/>
  <c r="H219" i="12"/>
  <c r="F219" i="12"/>
  <c r="G76" i="12"/>
  <c r="H76" i="12"/>
  <c r="F76" i="12"/>
  <c r="J76" i="12"/>
  <c r="I76" i="12"/>
  <c r="F132" i="12"/>
  <c r="I132" i="12"/>
  <c r="H132" i="12"/>
  <c r="J132" i="12"/>
  <c r="G132" i="12"/>
  <c r="J172" i="12"/>
  <c r="I172" i="12"/>
  <c r="F172" i="12"/>
  <c r="H172" i="12"/>
  <c r="G172" i="12"/>
  <c r="F228" i="12"/>
  <c r="G228" i="12"/>
  <c r="I228" i="12"/>
  <c r="J228" i="12"/>
  <c r="H228" i="12"/>
  <c r="F276" i="12"/>
  <c r="H276" i="12"/>
  <c r="I276" i="12"/>
  <c r="J276" i="12"/>
  <c r="G276" i="12"/>
  <c r="J45" i="12"/>
  <c r="I45" i="12"/>
  <c r="H45" i="12"/>
  <c r="F45" i="12"/>
  <c r="G45" i="12"/>
  <c r="H101" i="12"/>
  <c r="I101" i="12"/>
  <c r="G101" i="12"/>
  <c r="J101" i="12"/>
  <c r="F101" i="12"/>
  <c r="I133" i="12"/>
  <c r="F133" i="12"/>
  <c r="H133" i="12"/>
  <c r="J133" i="12"/>
  <c r="G133" i="12"/>
  <c r="G229" i="12"/>
  <c r="H229" i="12"/>
  <c r="F229" i="12"/>
  <c r="I229" i="12"/>
  <c r="J229" i="12"/>
  <c r="I277" i="12"/>
  <c r="G277" i="12"/>
  <c r="F277" i="12"/>
  <c r="J277" i="12"/>
  <c r="H277" i="12"/>
  <c r="F62" i="12"/>
  <c r="J62" i="12"/>
  <c r="I62" i="12"/>
  <c r="G62" i="12"/>
  <c r="H62" i="12"/>
  <c r="F110" i="12"/>
  <c r="G110" i="12"/>
  <c r="H110" i="12"/>
  <c r="J110" i="12"/>
  <c r="I110" i="12"/>
  <c r="F158" i="12"/>
  <c r="G158" i="12"/>
  <c r="I158" i="12"/>
  <c r="H158" i="12"/>
  <c r="J158" i="12"/>
  <c r="F206" i="12"/>
  <c r="G206" i="12"/>
  <c r="H206" i="12"/>
  <c r="I206" i="12"/>
  <c r="J206" i="12"/>
  <c r="G262" i="12"/>
  <c r="J262" i="12"/>
  <c r="H262" i="12"/>
  <c r="F262" i="12"/>
  <c r="I262" i="12"/>
  <c r="J31" i="12"/>
  <c r="I31" i="12"/>
  <c r="G31" i="12"/>
  <c r="H31" i="12"/>
  <c r="F31" i="12"/>
  <c r="I87" i="12"/>
  <c r="H87" i="12"/>
  <c r="J87" i="12"/>
  <c r="F87" i="12"/>
  <c r="G87" i="12"/>
  <c r="F191" i="12"/>
  <c r="J191" i="12"/>
  <c r="I191" i="12"/>
  <c r="G191" i="12"/>
  <c r="H191" i="12"/>
  <c r="G239" i="12"/>
  <c r="I239" i="12"/>
  <c r="H239" i="12"/>
  <c r="J239" i="12"/>
  <c r="F239" i="12"/>
  <c r="G287" i="12"/>
  <c r="F287" i="12"/>
  <c r="I287" i="12"/>
  <c r="H287" i="12"/>
  <c r="J287" i="12"/>
  <c r="H19" i="12"/>
  <c r="G96" i="12"/>
  <c r="J96" i="12"/>
  <c r="I96" i="12"/>
  <c r="F96" i="12"/>
  <c r="H96" i="12"/>
  <c r="F209" i="12"/>
  <c r="I209" i="12"/>
  <c r="J209" i="12"/>
  <c r="G209" i="12"/>
  <c r="H209" i="12"/>
  <c r="H178" i="12"/>
  <c r="G178" i="12"/>
  <c r="I178" i="12"/>
  <c r="J178" i="12"/>
  <c r="F178" i="12"/>
  <c r="H187" i="12"/>
  <c r="F187" i="12"/>
  <c r="I187" i="12"/>
  <c r="G187" i="12"/>
  <c r="J187" i="12"/>
  <c r="F204" i="12"/>
  <c r="G204" i="12"/>
  <c r="H204" i="12"/>
  <c r="I204" i="12"/>
  <c r="J204" i="12"/>
  <c r="G56" i="12"/>
  <c r="I56" i="12"/>
  <c r="F56" i="12"/>
  <c r="H56" i="12"/>
  <c r="J56" i="12"/>
  <c r="F33" i="12"/>
  <c r="J33" i="12"/>
  <c r="I33" i="12"/>
  <c r="H33" i="12"/>
  <c r="G33" i="12"/>
  <c r="F289" i="12"/>
  <c r="J289" i="12"/>
  <c r="I289" i="12"/>
  <c r="G289" i="12"/>
  <c r="H289" i="12"/>
  <c r="F194" i="12"/>
  <c r="J194" i="12"/>
  <c r="I194" i="12"/>
  <c r="G194" i="12"/>
  <c r="H194" i="12"/>
  <c r="H203" i="12"/>
  <c r="I203" i="12"/>
  <c r="F203" i="12"/>
  <c r="J203" i="12"/>
  <c r="G203" i="12"/>
  <c r="J85" i="12"/>
  <c r="G85" i="12"/>
  <c r="H85" i="12"/>
  <c r="I85" i="12"/>
  <c r="F85" i="12"/>
  <c r="I213" i="12"/>
  <c r="H213" i="12"/>
  <c r="F213" i="12"/>
  <c r="J213" i="12"/>
  <c r="G213" i="12"/>
  <c r="F142" i="12"/>
  <c r="G142" i="12"/>
  <c r="I142" i="12"/>
  <c r="H142" i="12"/>
  <c r="J142" i="12"/>
  <c r="I23" i="12"/>
  <c r="H23" i="12"/>
  <c r="J23" i="12"/>
  <c r="G23" i="12"/>
  <c r="F23" i="12"/>
  <c r="J79" i="12"/>
  <c r="I79" i="12"/>
  <c r="G79" i="12"/>
  <c r="F79" i="12"/>
  <c r="H79" i="12"/>
  <c r="F223" i="12"/>
  <c r="I223" i="12"/>
  <c r="H223" i="12"/>
  <c r="J223" i="12"/>
  <c r="G223" i="12"/>
  <c r="I64" i="12"/>
  <c r="H64" i="12"/>
  <c r="J64" i="12"/>
  <c r="G64" i="12"/>
  <c r="F64" i="12"/>
  <c r="J168" i="12"/>
  <c r="I168" i="12"/>
  <c r="G168" i="12"/>
  <c r="F168" i="12"/>
  <c r="H168" i="12"/>
  <c r="G49" i="12"/>
  <c r="F49" i="12"/>
  <c r="J49" i="12"/>
  <c r="H49" i="12"/>
  <c r="I49" i="12"/>
  <c r="I177" i="12"/>
  <c r="F177" i="12"/>
  <c r="G177" i="12"/>
  <c r="J177" i="12"/>
  <c r="H177" i="12"/>
  <c r="F18" i="12"/>
  <c r="H18" i="12"/>
  <c r="H146" i="12"/>
  <c r="I146" i="12"/>
  <c r="F146" i="12"/>
  <c r="J146" i="12"/>
  <c r="G146" i="12"/>
  <c r="H274" i="12"/>
  <c r="I274" i="12"/>
  <c r="F274" i="12"/>
  <c r="G274" i="12"/>
  <c r="J274" i="12"/>
  <c r="J107" i="12"/>
  <c r="I107" i="12"/>
  <c r="H107" i="12"/>
  <c r="G107" i="12"/>
  <c r="F107" i="12"/>
  <c r="G24" i="12"/>
  <c r="H24" i="12"/>
  <c r="J24" i="12"/>
  <c r="I24" i="12"/>
  <c r="F24" i="12"/>
  <c r="G72" i="12"/>
  <c r="F72" i="12"/>
  <c r="J72" i="12"/>
  <c r="H72" i="12"/>
  <c r="I72" i="12"/>
  <c r="G176" i="12"/>
  <c r="F176" i="12"/>
  <c r="I176" i="12"/>
  <c r="H176" i="12"/>
  <c r="J176" i="12"/>
  <c r="I232" i="12"/>
  <c r="H232" i="12"/>
  <c r="F232" i="12"/>
  <c r="G232" i="12"/>
  <c r="J232" i="12"/>
  <c r="H272" i="12"/>
  <c r="F272" i="12"/>
  <c r="G272" i="12"/>
  <c r="J272" i="12"/>
  <c r="I272" i="12"/>
  <c r="F57" i="12"/>
  <c r="J57" i="12"/>
  <c r="H57" i="12"/>
  <c r="G57" i="12"/>
  <c r="I57" i="12"/>
  <c r="F121" i="12"/>
  <c r="G121" i="12"/>
  <c r="H121" i="12"/>
  <c r="J121" i="12"/>
  <c r="I121" i="12"/>
  <c r="F185" i="12"/>
  <c r="H185" i="12"/>
  <c r="I185" i="12"/>
  <c r="G185" i="12"/>
  <c r="J185" i="12"/>
  <c r="F249" i="12"/>
  <c r="G249" i="12"/>
  <c r="I249" i="12"/>
  <c r="H249" i="12"/>
  <c r="J249" i="12"/>
  <c r="G26" i="12"/>
  <c r="J26" i="12"/>
  <c r="I26" i="12"/>
  <c r="H26" i="12"/>
  <c r="F26" i="12"/>
  <c r="G90" i="12"/>
  <c r="J90" i="12"/>
  <c r="I90" i="12"/>
  <c r="H90" i="12"/>
  <c r="F90" i="12"/>
  <c r="G154" i="12"/>
  <c r="I154" i="12"/>
  <c r="H154" i="12"/>
  <c r="J154" i="12"/>
  <c r="F154" i="12"/>
  <c r="G218" i="12"/>
  <c r="I218" i="12"/>
  <c r="H218" i="12"/>
  <c r="F218" i="12"/>
  <c r="J218" i="12"/>
  <c r="J282" i="12"/>
  <c r="I282" i="12"/>
  <c r="G282" i="12"/>
  <c r="H282" i="12"/>
  <c r="F282" i="12"/>
  <c r="H59" i="12"/>
  <c r="G59" i="12"/>
  <c r="F59" i="12"/>
  <c r="J59" i="12"/>
  <c r="I59" i="12"/>
  <c r="H227" i="12"/>
  <c r="F227" i="12"/>
  <c r="I227" i="12"/>
  <c r="J227" i="12"/>
  <c r="G227" i="12"/>
  <c r="H275" i="12"/>
  <c r="F275" i="12"/>
  <c r="J275" i="12"/>
  <c r="I275" i="12"/>
  <c r="G275" i="12"/>
  <c r="H28" i="12"/>
  <c r="G28" i="12"/>
  <c r="F28" i="12"/>
  <c r="J28" i="12"/>
  <c r="I28" i="12"/>
  <c r="F84" i="12"/>
  <c r="G84" i="12"/>
  <c r="I84" i="12"/>
  <c r="H84" i="12"/>
  <c r="J84" i="12"/>
  <c r="F180" i="12"/>
  <c r="H180" i="12"/>
  <c r="I180" i="12"/>
  <c r="G180" i="12"/>
  <c r="J180" i="12"/>
  <c r="F236" i="12"/>
  <c r="G236" i="12"/>
  <c r="H236" i="12"/>
  <c r="J236" i="12"/>
  <c r="I236" i="12"/>
  <c r="J53" i="12"/>
  <c r="I53" i="12"/>
  <c r="F53" i="12"/>
  <c r="H53" i="12"/>
  <c r="G53" i="12"/>
  <c r="J189" i="12"/>
  <c r="I189" i="12"/>
  <c r="F189" i="12"/>
  <c r="G189" i="12"/>
  <c r="H189" i="12"/>
  <c r="I285" i="12"/>
  <c r="H285" i="12"/>
  <c r="J285" i="12"/>
  <c r="F285" i="12"/>
  <c r="G285" i="12"/>
  <c r="H70" i="12"/>
  <c r="I70" i="12"/>
  <c r="G70" i="12"/>
  <c r="F70" i="12"/>
  <c r="J70" i="12"/>
  <c r="I166" i="12"/>
  <c r="H166" i="12"/>
  <c r="G166" i="12"/>
  <c r="J166" i="12"/>
  <c r="F166" i="12"/>
  <c r="G270" i="12"/>
  <c r="J270" i="12"/>
  <c r="H270" i="12"/>
  <c r="I270" i="12"/>
  <c r="F270" i="12"/>
  <c r="I39" i="12"/>
  <c r="H39" i="12"/>
  <c r="F39" i="12"/>
  <c r="J39" i="12"/>
  <c r="G39" i="12"/>
  <c r="J143" i="12"/>
  <c r="I143" i="12"/>
  <c r="G143" i="12"/>
  <c r="F143" i="12"/>
  <c r="H143" i="12"/>
  <c r="I199" i="12"/>
  <c r="H199" i="12"/>
  <c r="J199" i="12"/>
  <c r="F199" i="12"/>
  <c r="G199" i="12"/>
  <c r="G247" i="12"/>
  <c r="F247" i="12"/>
  <c r="J247" i="12"/>
  <c r="H247" i="12"/>
  <c r="I247" i="12"/>
  <c r="G295" i="12"/>
  <c r="I295" i="12"/>
  <c r="F295" i="12"/>
  <c r="H295" i="12"/>
  <c r="J295" i="12"/>
  <c r="I9" i="12"/>
  <c r="G9" i="12"/>
  <c r="I8" i="12"/>
  <c r="G8" i="12"/>
  <c r="B12" i="5"/>
  <c r="F53" i="6" l="1"/>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20" i="6"/>
  <c r="G20" i="8" s="1"/>
  <c r="F22" i="6"/>
  <c r="F23" i="6"/>
  <c r="F24" i="6"/>
  <c r="F25" i="6"/>
  <c r="F26" i="6"/>
  <c r="F27" i="6"/>
  <c r="F28" i="6"/>
  <c r="F29" i="6"/>
  <c r="F30" i="6"/>
  <c r="F31" i="6"/>
  <c r="F32" i="6"/>
  <c r="F33" i="6"/>
  <c r="F34" i="6"/>
  <c r="F35" i="6"/>
  <c r="F36" i="6"/>
  <c r="F37" i="6"/>
  <c r="F38" i="6"/>
  <c r="F39" i="6"/>
  <c r="F40" i="6"/>
  <c r="F42" i="6"/>
  <c r="F43" i="6"/>
  <c r="F44" i="6"/>
  <c r="F45" i="6"/>
  <c r="F46" i="6"/>
  <c r="F47" i="6"/>
  <c r="F48" i="6"/>
  <c r="F49" i="6"/>
  <c r="F50" i="6"/>
  <c r="F51" i="6"/>
  <c r="F52" i="6"/>
  <c r="F41" i="6"/>
  <c r="K1" i="3"/>
  <c r="K22" i="3" l="1"/>
  <c r="K23" i="3"/>
  <c r="K24" i="3"/>
  <c r="K25" i="3"/>
  <c r="K26" i="3"/>
  <c r="K27" i="3"/>
  <c r="K28" i="3"/>
  <c r="K30" i="3"/>
  <c r="K31" i="3"/>
  <c r="K32" i="3"/>
  <c r="K33" i="3"/>
  <c r="K34" i="3"/>
  <c r="K35" i="3"/>
  <c r="K36" i="3"/>
  <c r="K38" i="3"/>
  <c r="K39" i="3"/>
  <c r="K40" i="3"/>
  <c r="K41" i="3"/>
  <c r="K42" i="3"/>
  <c r="K43" i="3"/>
  <c r="K44" i="3"/>
  <c r="K46" i="3"/>
  <c r="K47" i="3"/>
  <c r="K48" i="3"/>
  <c r="K49" i="3"/>
  <c r="K50" i="3"/>
  <c r="K51" i="3"/>
  <c r="K52" i="3"/>
  <c r="K54" i="3"/>
  <c r="K55" i="3"/>
  <c r="K56" i="3"/>
  <c r="K57" i="3"/>
  <c r="K58" i="3"/>
  <c r="K59" i="3"/>
  <c r="K60" i="3"/>
  <c r="K62" i="3"/>
  <c r="K63" i="3"/>
  <c r="K64" i="3"/>
  <c r="K65" i="3"/>
  <c r="K66" i="3"/>
  <c r="K67" i="3"/>
  <c r="K68" i="3"/>
  <c r="K70" i="3"/>
  <c r="K71" i="3"/>
  <c r="K72" i="3"/>
  <c r="K73" i="3"/>
  <c r="K74" i="3"/>
  <c r="K75" i="3"/>
  <c r="K76" i="3"/>
  <c r="K78" i="3"/>
  <c r="K79" i="3"/>
  <c r="K80" i="3"/>
  <c r="K81" i="3"/>
  <c r="K82" i="3"/>
  <c r="K83" i="3"/>
  <c r="K84" i="3"/>
  <c r="K86" i="3"/>
  <c r="K87" i="3"/>
  <c r="K88" i="3"/>
  <c r="K89" i="3"/>
  <c r="K90" i="3"/>
  <c r="K91" i="3"/>
  <c r="K92" i="3"/>
  <c r="K94" i="3"/>
  <c r="K95" i="3"/>
  <c r="K96" i="3"/>
  <c r="K97" i="3"/>
  <c r="K98" i="3"/>
  <c r="K99" i="3"/>
  <c r="K100" i="3"/>
  <c r="K102" i="3"/>
  <c r="K103" i="3"/>
  <c r="K104" i="3"/>
  <c r="K105" i="3"/>
  <c r="K107" i="3"/>
  <c r="K108" i="3"/>
  <c r="K110" i="3"/>
  <c r="K111" i="3"/>
  <c r="K112" i="3"/>
  <c r="K114" i="3"/>
  <c r="K115" i="3"/>
  <c r="K116" i="3"/>
  <c r="K118" i="3"/>
  <c r="K119" i="3"/>
  <c r="K121" i="3"/>
  <c r="K122" i="3"/>
  <c r="K123" i="3"/>
  <c r="K124" i="3"/>
  <c r="K127" i="3"/>
  <c r="K128" i="3"/>
  <c r="K129" i="3"/>
  <c r="K130" i="3"/>
  <c r="K131" i="3"/>
  <c r="K132" i="3"/>
  <c r="K134" i="3"/>
  <c r="K135" i="3"/>
  <c r="K136" i="3"/>
  <c r="K137" i="3"/>
  <c r="K138" i="3"/>
  <c r="K139" i="3"/>
  <c r="K140" i="3"/>
  <c r="K142" i="3"/>
  <c r="K143" i="3"/>
  <c r="K144" i="3"/>
  <c r="K145" i="3"/>
  <c r="K146" i="3"/>
  <c r="K147" i="3"/>
  <c r="K148" i="3"/>
  <c r="K150" i="3"/>
  <c r="K151" i="3"/>
  <c r="K152" i="3"/>
  <c r="K153" i="3"/>
  <c r="K154" i="3"/>
  <c r="K155" i="3"/>
  <c r="K156" i="3"/>
  <c r="K158" i="3"/>
  <c r="K159" i="3"/>
  <c r="K160" i="3"/>
  <c r="K161" i="3"/>
  <c r="K162" i="3"/>
  <c r="K163" i="3"/>
  <c r="K164" i="3"/>
  <c r="K166" i="3"/>
  <c r="K167" i="3"/>
  <c r="K168" i="3"/>
  <c r="K169" i="3"/>
  <c r="K170" i="3"/>
  <c r="K171" i="3"/>
  <c r="K172" i="3"/>
  <c r="K174" i="3"/>
  <c r="K175" i="3"/>
  <c r="K176" i="3"/>
  <c r="K177" i="3"/>
  <c r="K178" i="3"/>
  <c r="K179" i="3"/>
  <c r="K180" i="3"/>
  <c r="K182" i="3"/>
  <c r="K183" i="3"/>
  <c r="K184" i="3"/>
  <c r="K185" i="3"/>
  <c r="K186" i="3"/>
  <c r="K187" i="3"/>
  <c r="K188" i="3"/>
  <c r="K190" i="3"/>
  <c r="K191" i="3"/>
  <c r="K192" i="3"/>
  <c r="K193" i="3"/>
  <c r="K194" i="3"/>
  <c r="K195" i="3"/>
  <c r="K196" i="3"/>
  <c r="K198" i="3"/>
  <c r="K199" i="3"/>
  <c r="K200" i="3"/>
  <c r="K201" i="3"/>
  <c r="K202" i="3"/>
  <c r="K203" i="3"/>
  <c r="K204" i="3"/>
  <c r="K206" i="3"/>
  <c r="K207" i="3"/>
  <c r="K208" i="3"/>
  <c r="K209" i="3"/>
  <c r="K210" i="3"/>
  <c r="K211" i="3"/>
  <c r="K212" i="3"/>
  <c r="K214" i="3"/>
  <c r="K215" i="3"/>
  <c r="K216" i="3"/>
  <c r="K217" i="3"/>
  <c r="K218" i="3"/>
  <c r="K219" i="3"/>
  <c r="K220" i="3"/>
  <c r="K222" i="3"/>
  <c r="K223" i="3"/>
  <c r="K224" i="3"/>
  <c r="K225" i="3"/>
  <c r="K226" i="3"/>
  <c r="K227" i="3"/>
  <c r="K228" i="3"/>
  <c r="K230" i="3"/>
  <c r="K231" i="3"/>
  <c r="K232" i="3"/>
  <c r="K233" i="3"/>
  <c r="K234" i="3"/>
  <c r="K235" i="3"/>
  <c r="K236" i="3"/>
  <c r="K238" i="3"/>
  <c r="K239" i="3"/>
  <c r="K240" i="3"/>
  <c r="K241" i="3"/>
  <c r="K242" i="3"/>
  <c r="K243" i="3"/>
  <c r="K244" i="3"/>
  <c r="K246" i="3"/>
  <c r="K247" i="3"/>
  <c r="K248" i="3"/>
  <c r="K249" i="3"/>
  <c r="K250" i="3"/>
  <c r="K251" i="3"/>
  <c r="K252" i="3"/>
  <c r="K254" i="3"/>
  <c r="K255" i="3"/>
  <c r="K256" i="3"/>
  <c r="K257" i="3"/>
  <c r="K258" i="3"/>
  <c r="K259" i="3"/>
  <c r="K260" i="3"/>
  <c r="K262" i="3"/>
  <c r="K263" i="3"/>
  <c r="K264" i="3"/>
  <c r="K265" i="3"/>
  <c r="K266" i="3"/>
  <c r="K267" i="3"/>
  <c r="K268" i="3"/>
  <c r="K270" i="3"/>
  <c r="K271" i="3"/>
  <c r="K272" i="3"/>
  <c r="K273" i="3"/>
  <c r="K274" i="3"/>
  <c r="K275" i="3"/>
  <c r="K276" i="3"/>
  <c r="K279" i="3"/>
  <c r="K281" i="3"/>
  <c r="K283" i="3"/>
  <c r="K284" i="3"/>
  <c r="K113" i="3"/>
  <c r="K120" i="3"/>
  <c r="K106" i="3"/>
  <c r="K126" i="3"/>
  <c r="K278" i="3"/>
  <c r="K13" i="3"/>
  <c r="K14" i="3"/>
  <c r="K15" i="3"/>
  <c r="K16" i="3"/>
  <c r="K17" i="3"/>
  <c r="K18" i="3"/>
  <c r="K19" i="3"/>
  <c r="K20" i="3"/>
  <c r="K277" i="3" l="1"/>
  <c r="K261" i="3"/>
  <c r="K245" i="3"/>
  <c r="K229" i="3"/>
  <c r="K213" i="3"/>
  <c r="K197" i="3"/>
  <c r="K181" i="3"/>
  <c r="K165" i="3"/>
  <c r="K149" i="3"/>
  <c r="K133" i="3"/>
  <c r="K117" i="3"/>
  <c r="K101" i="3"/>
  <c r="K85" i="3"/>
  <c r="K69" i="3"/>
  <c r="K53" i="3"/>
  <c r="K37" i="3"/>
  <c r="K21" i="3"/>
  <c r="K269" i="3"/>
  <c r="K253" i="3"/>
  <c r="K237" i="3"/>
  <c r="K221" i="3"/>
  <c r="K205" i="3"/>
  <c r="K189" i="3"/>
  <c r="K173" i="3"/>
  <c r="K157" i="3"/>
  <c r="K141" i="3"/>
  <c r="K125" i="3"/>
  <c r="K109" i="3"/>
  <c r="K93" i="3"/>
  <c r="K77" i="3"/>
  <c r="K61" i="3"/>
  <c r="K45" i="3"/>
  <c r="K29" i="3"/>
  <c r="I31" i="5" l="1"/>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20" i="5"/>
  <c r="I21" i="5"/>
  <c r="I22" i="5"/>
  <c r="I23" i="5"/>
  <c r="I24" i="5"/>
  <c r="I25" i="5"/>
  <c r="I26" i="5"/>
  <c r="I27" i="5"/>
  <c r="I28" i="5"/>
  <c r="I29" i="5"/>
  <c r="I30" i="5"/>
  <c r="F300" i="7" l="1"/>
  <c r="K280" i="3" l="1"/>
  <c r="E17" i="8"/>
  <c r="K282" i="3" l="1"/>
  <c r="B18" i="8"/>
  <c r="B19" i="8"/>
  <c r="B20" i="8"/>
  <c r="B21" i="8"/>
  <c r="M21" i="8" s="1"/>
  <c r="B22" i="8"/>
  <c r="M22" i="8" s="1"/>
  <c r="B23" i="8"/>
  <c r="M23" i="8" s="1"/>
  <c r="B24" i="8"/>
  <c r="M24" i="8" s="1"/>
  <c r="B25" i="8"/>
  <c r="M25" i="8" s="1"/>
  <c r="B26" i="8"/>
  <c r="M26" i="8" s="1"/>
  <c r="B27" i="8"/>
  <c r="M27" i="8" s="1"/>
  <c r="B28" i="8"/>
  <c r="M28" i="8" s="1"/>
  <c r="B29" i="8"/>
  <c r="M29" i="8" s="1"/>
  <c r="B30" i="8"/>
  <c r="M30" i="8" s="1"/>
  <c r="B31" i="8"/>
  <c r="M31" i="8" s="1"/>
  <c r="B32" i="8"/>
  <c r="M32" i="8" s="1"/>
  <c r="B33" i="8"/>
  <c r="M33" i="8" s="1"/>
  <c r="B34" i="8"/>
  <c r="M34" i="8" s="1"/>
  <c r="B35" i="8"/>
  <c r="M35" i="8" s="1"/>
  <c r="B36" i="8"/>
  <c r="M36" i="8" s="1"/>
  <c r="B37" i="8"/>
  <c r="M37" i="8" s="1"/>
  <c r="B38" i="8"/>
  <c r="M38" i="8" s="1"/>
  <c r="B39" i="8"/>
  <c r="M39" i="8" s="1"/>
  <c r="B40" i="8"/>
  <c r="M40" i="8" s="1"/>
  <c r="B41" i="8"/>
  <c r="M41" i="8" s="1"/>
  <c r="B42" i="8"/>
  <c r="M42" i="8" s="1"/>
  <c r="B43" i="8"/>
  <c r="M43" i="8" s="1"/>
  <c r="B44" i="8"/>
  <c r="M44" i="8" s="1"/>
  <c r="B45" i="8"/>
  <c r="M45" i="8" s="1"/>
  <c r="B46" i="8"/>
  <c r="M46" i="8" s="1"/>
  <c r="B47" i="8"/>
  <c r="M47" i="8" s="1"/>
  <c r="B48" i="8"/>
  <c r="M48" i="8" s="1"/>
  <c r="B49" i="8"/>
  <c r="M49" i="8" s="1"/>
  <c r="B50" i="8"/>
  <c r="M50" i="8" s="1"/>
  <c r="B51" i="8"/>
  <c r="M51" i="8" s="1"/>
  <c r="B52" i="8"/>
  <c r="M52" i="8" s="1"/>
  <c r="B53" i="8"/>
  <c r="M53" i="8" s="1"/>
  <c r="B54" i="8"/>
  <c r="M54" i="8" s="1"/>
  <c r="B55" i="8"/>
  <c r="M55" i="8" s="1"/>
  <c r="B56" i="8"/>
  <c r="M56" i="8" s="1"/>
  <c r="B57" i="8"/>
  <c r="M57" i="8" s="1"/>
  <c r="B58" i="8"/>
  <c r="M58" i="8" s="1"/>
  <c r="B59" i="8"/>
  <c r="M59" i="8" s="1"/>
  <c r="B60" i="8"/>
  <c r="M60" i="8" s="1"/>
  <c r="B61" i="8"/>
  <c r="M61" i="8" s="1"/>
  <c r="B62" i="8"/>
  <c r="M62" i="8" s="1"/>
  <c r="B63" i="8"/>
  <c r="M63" i="8" s="1"/>
  <c r="B64" i="8"/>
  <c r="M64" i="8" s="1"/>
  <c r="B65" i="8"/>
  <c r="M65" i="8" s="1"/>
  <c r="B66" i="8"/>
  <c r="M66" i="8" s="1"/>
  <c r="B67" i="8"/>
  <c r="M67" i="8" s="1"/>
  <c r="B68" i="8"/>
  <c r="M68" i="8" s="1"/>
  <c r="B69" i="8"/>
  <c r="M69" i="8" s="1"/>
  <c r="B70" i="8"/>
  <c r="M70" i="8" s="1"/>
  <c r="B71" i="8"/>
  <c r="M71" i="8" s="1"/>
  <c r="B72" i="8"/>
  <c r="M72" i="8" s="1"/>
  <c r="B73" i="8"/>
  <c r="M73" i="8" s="1"/>
  <c r="B74" i="8"/>
  <c r="M74" i="8" s="1"/>
  <c r="B75" i="8"/>
  <c r="M75" i="8" s="1"/>
  <c r="B76" i="8"/>
  <c r="M76" i="8" s="1"/>
  <c r="B77" i="8"/>
  <c r="M77" i="8" s="1"/>
  <c r="B78" i="8"/>
  <c r="M78" i="8" s="1"/>
  <c r="B79" i="8"/>
  <c r="M79" i="8" s="1"/>
  <c r="B80" i="8"/>
  <c r="M80" i="8" s="1"/>
  <c r="B81" i="8"/>
  <c r="M81" i="8" s="1"/>
  <c r="B82" i="8"/>
  <c r="M82" i="8" s="1"/>
  <c r="B83" i="8"/>
  <c r="M83" i="8" s="1"/>
  <c r="B84" i="8"/>
  <c r="M84" i="8" s="1"/>
  <c r="B85" i="8"/>
  <c r="M85" i="8" s="1"/>
  <c r="B86" i="8"/>
  <c r="M86" i="8" s="1"/>
  <c r="B87" i="8"/>
  <c r="M87" i="8" s="1"/>
  <c r="B88" i="8"/>
  <c r="M88" i="8" s="1"/>
  <c r="B89" i="8"/>
  <c r="M89" i="8" s="1"/>
  <c r="B90" i="8"/>
  <c r="M90" i="8" s="1"/>
  <c r="B91" i="8"/>
  <c r="M91" i="8" s="1"/>
  <c r="B92" i="8"/>
  <c r="M92" i="8" s="1"/>
  <c r="B93" i="8"/>
  <c r="M93" i="8" s="1"/>
  <c r="B94" i="8"/>
  <c r="M94" i="8" s="1"/>
  <c r="B95" i="8"/>
  <c r="M95" i="8" s="1"/>
  <c r="B96" i="8"/>
  <c r="M96" i="8" s="1"/>
  <c r="B97" i="8"/>
  <c r="M97" i="8" s="1"/>
  <c r="B98" i="8"/>
  <c r="M98" i="8" s="1"/>
  <c r="B99" i="8"/>
  <c r="M99" i="8" s="1"/>
  <c r="B100" i="8"/>
  <c r="M100" i="8" s="1"/>
  <c r="B101" i="8"/>
  <c r="M101" i="8" s="1"/>
  <c r="B102" i="8"/>
  <c r="M102" i="8" s="1"/>
  <c r="B103" i="8"/>
  <c r="M103" i="8" s="1"/>
  <c r="B104" i="8"/>
  <c r="M104" i="8" s="1"/>
  <c r="B105" i="8"/>
  <c r="M105" i="8" s="1"/>
  <c r="B106" i="8"/>
  <c r="M106" i="8" s="1"/>
  <c r="B107" i="8"/>
  <c r="M107" i="8" s="1"/>
  <c r="B108" i="8"/>
  <c r="M108" i="8" s="1"/>
  <c r="B109" i="8"/>
  <c r="M109" i="8" s="1"/>
  <c r="B110" i="8"/>
  <c r="M110" i="8" s="1"/>
  <c r="B111" i="8"/>
  <c r="M111" i="8" s="1"/>
  <c r="B112" i="8"/>
  <c r="M112" i="8" s="1"/>
  <c r="B113" i="8"/>
  <c r="M113" i="8" s="1"/>
  <c r="B114" i="8"/>
  <c r="M114" i="8" s="1"/>
  <c r="B115" i="8"/>
  <c r="M115" i="8" s="1"/>
  <c r="B116" i="8"/>
  <c r="M116" i="8" s="1"/>
  <c r="B117" i="8"/>
  <c r="M117" i="8" s="1"/>
  <c r="B118" i="8"/>
  <c r="M118" i="8" s="1"/>
  <c r="B119" i="8"/>
  <c r="M119" i="8" s="1"/>
  <c r="B120" i="8"/>
  <c r="M120" i="8" s="1"/>
  <c r="B121" i="8"/>
  <c r="M121" i="8" s="1"/>
  <c r="B122" i="8"/>
  <c r="M122" i="8" s="1"/>
  <c r="B123" i="8"/>
  <c r="M123" i="8" s="1"/>
  <c r="B124" i="8"/>
  <c r="M124" i="8" s="1"/>
  <c r="B125" i="8"/>
  <c r="M125" i="8" s="1"/>
  <c r="B126" i="8"/>
  <c r="M126" i="8" s="1"/>
  <c r="B127" i="8"/>
  <c r="M127" i="8" s="1"/>
  <c r="B128" i="8"/>
  <c r="M128" i="8" s="1"/>
  <c r="B129" i="8"/>
  <c r="M129" i="8" s="1"/>
  <c r="B130" i="8"/>
  <c r="M130" i="8" s="1"/>
  <c r="B131" i="8"/>
  <c r="M131" i="8" s="1"/>
  <c r="B132" i="8"/>
  <c r="M132" i="8" s="1"/>
  <c r="B133" i="8"/>
  <c r="M133" i="8" s="1"/>
  <c r="B134" i="8"/>
  <c r="M134" i="8" s="1"/>
  <c r="B135" i="8"/>
  <c r="M135" i="8" s="1"/>
  <c r="B136" i="8"/>
  <c r="M136" i="8" s="1"/>
  <c r="B137" i="8"/>
  <c r="M137" i="8" s="1"/>
  <c r="B138" i="8"/>
  <c r="M138" i="8" s="1"/>
  <c r="B139" i="8"/>
  <c r="M139" i="8" s="1"/>
  <c r="B140" i="8"/>
  <c r="M140" i="8" s="1"/>
  <c r="B141" i="8"/>
  <c r="M141" i="8" s="1"/>
  <c r="B142" i="8"/>
  <c r="M142" i="8" s="1"/>
  <c r="B143" i="8"/>
  <c r="M143" i="8" s="1"/>
  <c r="B144" i="8"/>
  <c r="M144" i="8" s="1"/>
  <c r="B145" i="8"/>
  <c r="M145" i="8" s="1"/>
  <c r="B146" i="8"/>
  <c r="M146" i="8" s="1"/>
  <c r="B147" i="8"/>
  <c r="M147" i="8" s="1"/>
  <c r="B148" i="8"/>
  <c r="M148" i="8" s="1"/>
  <c r="B149" i="8"/>
  <c r="M149" i="8" s="1"/>
  <c r="B150" i="8"/>
  <c r="M150" i="8" s="1"/>
  <c r="B151" i="8"/>
  <c r="M151" i="8" s="1"/>
  <c r="B152" i="8"/>
  <c r="M152" i="8" s="1"/>
  <c r="B153" i="8"/>
  <c r="M153" i="8" s="1"/>
  <c r="B154" i="8"/>
  <c r="M154" i="8" s="1"/>
  <c r="B155" i="8"/>
  <c r="M155" i="8" s="1"/>
  <c r="B156" i="8"/>
  <c r="M156" i="8" s="1"/>
  <c r="B157" i="8"/>
  <c r="M157" i="8" s="1"/>
  <c r="B158" i="8"/>
  <c r="M158" i="8" s="1"/>
  <c r="B159" i="8"/>
  <c r="M159" i="8" s="1"/>
  <c r="B160" i="8"/>
  <c r="M160" i="8" s="1"/>
  <c r="B161" i="8"/>
  <c r="M161" i="8" s="1"/>
  <c r="B162" i="8"/>
  <c r="M162" i="8" s="1"/>
  <c r="B163" i="8"/>
  <c r="M163" i="8" s="1"/>
  <c r="B164" i="8"/>
  <c r="M164" i="8" s="1"/>
  <c r="B165" i="8"/>
  <c r="M165" i="8" s="1"/>
  <c r="B166" i="8"/>
  <c r="M166" i="8" s="1"/>
  <c r="B167" i="8"/>
  <c r="M167" i="8" s="1"/>
  <c r="B168" i="8"/>
  <c r="M168" i="8" s="1"/>
  <c r="B169" i="8"/>
  <c r="M169" i="8" s="1"/>
  <c r="B170" i="8"/>
  <c r="M170" i="8" s="1"/>
  <c r="B171" i="8"/>
  <c r="M171" i="8" s="1"/>
  <c r="B172" i="8"/>
  <c r="M172" i="8" s="1"/>
  <c r="B173" i="8"/>
  <c r="M173" i="8" s="1"/>
  <c r="B174" i="8"/>
  <c r="M174" i="8" s="1"/>
  <c r="B175" i="8"/>
  <c r="M175" i="8" s="1"/>
  <c r="B176" i="8"/>
  <c r="M176" i="8" s="1"/>
  <c r="B177" i="8"/>
  <c r="M177" i="8" s="1"/>
  <c r="B178" i="8"/>
  <c r="M178" i="8" s="1"/>
  <c r="B179" i="8"/>
  <c r="M179" i="8" s="1"/>
  <c r="B180" i="8"/>
  <c r="M180" i="8" s="1"/>
  <c r="B181" i="8"/>
  <c r="M181" i="8" s="1"/>
  <c r="B182" i="8"/>
  <c r="M182" i="8" s="1"/>
  <c r="B183" i="8"/>
  <c r="M183" i="8" s="1"/>
  <c r="B184" i="8"/>
  <c r="M184" i="8" s="1"/>
  <c r="B185" i="8"/>
  <c r="M185" i="8" s="1"/>
  <c r="B186" i="8"/>
  <c r="M186" i="8" s="1"/>
  <c r="B187" i="8"/>
  <c r="M187" i="8" s="1"/>
  <c r="B188" i="8"/>
  <c r="M188" i="8" s="1"/>
  <c r="B189" i="8"/>
  <c r="M189" i="8" s="1"/>
  <c r="B190" i="8"/>
  <c r="M190" i="8" s="1"/>
  <c r="B191" i="8"/>
  <c r="M191" i="8" s="1"/>
  <c r="B192" i="8"/>
  <c r="M192" i="8" s="1"/>
  <c r="B193" i="8"/>
  <c r="M193" i="8" s="1"/>
  <c r="B194" i="8"/>
  <c r="M194" i="8" s="1"/>
  <c r="B195" i="8"/>
  <c r="M195" i="8" s="1"/>
  <c r="B196" i="8"/>
  <c r="M196" i="8" s="1"/>
  <c r="B197" i="8"/>
  <c r="M197" i="8" s="1"/>
  <c r="B198" i="8"/>
  <c r="M198" i="8" s="1"/>
  <c r="B199" i="8"/>
  <c r="M199" i="8" s="1"/>
  <c r="B200" i="8"/>
  <c r="M200" i="8" s="1"/>
  <c r="B201" i="8"/>
  <c r="M201" i="8" s="1"/>
  <c r="B202" i="8"/>
  <c r="M202" i="8" s="1"/>
  <c r="B203" i="8"/>
  <c r="M203" i="8" s="1"/>
  <c r="B204" i="8"/>
  <c r="M204" i="8" s="1"/>
  <c r="B205" i="8"/>
  <c r="M205" i="8" s="1"/>
  <c r="B206" i="8"/>
  <c r="M206" i="8" s="1"/>
  <c r="B207" i="8"/>
  <c r="M207" i="8" s="1"/>
  <c r="B208" i="8"/>
  <c r="M208" i="8" s="1"/>
  <c r="B209" i="8"/>
  <c r="M209" i="8" s="1"/>
  <c r="B210" i="8"/>
  <c r="M210" i="8" s="1"/>
  <c r="B211" i="8"/>
  <c r="M211" i="8" s="1"/>
  <c r="B212" i="8"/>
  <c r="M212" i="8" s="1"/>
  <c r="B213" i="8"/>
  <c r="M213" i="8" s="1"/>
  <c r="B214" i="8"/>
  <c r="M214" i="8" s="1"/>
  <c r="B215" i="8"/>
  <c r="M215" i="8" s="1"/>
  <c r="B216" i="8"/>
  <c r="M216" i="8" s="1"/>
  <c r="B217" i="8"/>
  <c r="M217" i="8" s="1"/>
  <c r="B218" i="8"/>
  <c r="M218" i="8" s="1"/>
  <c r="B219" i="8"/>
  <c r="M219" i="8" s="1"/>
  <c r="B220" i="8"/>
  <c r="M220" i="8" s="1"/>
  <c r="B221" i="8"/>
  <c r="M221" i="8" s="1"/>
  <c r="B222" i="8"/>
  <c r="M222" i="8" s="1"/>
  <c r="B223" i="8"/>
  <c r="M223" i="8" s="1"/>
  <c r="B224" i="8"/>
  <c r="M224" i="8" s="1"/>
  <c r="B225" i="8"/>
  <c r="M225" i="8" s="1"/>
  <c r="B226" i="8"/>
  <c r="M226" i="8" s="1"/>
  <c r="B227" i="8"/>
  <c r="M227" i="8" s="1"/>
  <c r="B228" i="8"/>
  <c r="M228" i="8" s="1"/>
  <c r="B229" i="8"/>
  <c r="M229" i="8" s="1"/>
  <c r="B230" i="8"/>
  <c r="M230" i="8" s="1"/>
  <c r="B231" i="8"/>
  <c r="M231" i="8" s="1"/>
  <c r="B232" i="8"/>
  <c r="M232" i="8" s="1"/>
  <c r="B233" i="8"/>
  <c r="M233" i="8" s="1"/>
  <c r="B234" i="8"/>
  <c r="M234" i="8" s="1"/>
  <c r="B235" i="8"/>
  <c r="M235" i="8" s="1"/>
  <c r="B236" i="8"/>
  <c r="M236" i="8" s="1"/>
  <c r="B237" i="8"/>
  <c r="M237" i="8" s="1"/>
  <c r="B238" i="8"/>
  <c r="M238" i="8" s="1"/>
  <c r="B239" i="8"/>
  <c r="M239" i="8" s="1"/>
  <c r="B240" i="8"/>
  <c r="M240" i="8" s="1"/>
  <c r="B241" i="8"/>
  <c r="M241" i="8" s="1"/>
  <c r="B242" i="8"/>
  <c r="M242" i="8" s="1"/>
  <c r="B243" i="8"/>
  <c r="M243" i="8" s="1"/>
  <c r="B244" i="8"/>
  <c r="M244" i="8" s="1"/>
  <c r="B245" i="8"/>
  <c r="M245" i="8" s="1"/>
  <c r="B246" i="8"/>
  <c r="M246" i="8" s="1"/>
  <c r="B247" i="8"/>
  <c r="M247" i="8" s="1"/>
  <c r="B248" i="8"/>
  <c r="M248" i="8" s="1"/>
  <c r="B249" i="8"/>
  <c r="M249" i="8" s="1"/>
  <c r="B250" i="8"/>
  <c r="M250" i="8" s="1"/>
  <c r="B251" i="8"/>
  <c r="M251" i="8" s="1"/>
  <c r="B252" i="8"/>
  <c r="M252" i="8" s="1"/>
  <c r="B253" i="8"/>
  <c r="M253" i="8" s="1"/>
  <c r="B254" i="8"/>
  <c r="M254" i="8" s="1"/>
  <c r="B255" i="8"/>
  <c r="M255" i="8" s="1"/>
  <c r="B256" i="8"/>
  <c r="M256" i="8" s="1"/>
  <c r="B257" i="8"/>
  <c r="M257" i="8" s="1"/>
  <c r="B258" i="8"/>
  <c r="M258" i="8" s="1"/>
  <c r="B259" i="8"/>
  <c r="M259" i="8" s="1"/>
  <c r="B260" i="8"/>
  <c r="M260" i="8" s="1"/>
  <c r="B261" i="8"/>
  <c r="M261" i="8" s="1"/>
  <c r="B262" i="8"/>
  <c r="M262" i="8" s="1"/>
  <c r="B263" i="8"/>
  <c r="M263" i="8" s="1"/>
  <c r="B264" i="8"/>
  <c r="M264" i="8" s="1"/>
  <c r="B265" i="8"/>
  <c r="M265" i="8" s="1"/>
  <c r="B266" i="8"/>
  <c r="M266" i="8" s="1"/>
  <c r="B267" i="8"/>
  <c r="M267" i="8" s="1"/>
  <c r="B268" i="8"/>
  <c r="M268" i="8" s="1"/>
  <c r="B269" i="8"/>
  <c r="M269" i="8" s="1"/>
  <c r="B270" i="8"/>
  <c r="M270" i="8" s="1"/>
  <c r="B271" i="8"/>
  <c r="M271" i="8" s="1"/>
  <c r="B272" i="8"/>
  <c r="M272" i="8" s="1"/>
  <c r="B273" i="8"/>
  <c r="M273" i="8" s="1"/>
  <c r="B274" i="8"/>
  <c r="M274" i="8" s="1"/>
  <c r="B275" i="8"/>
  <c r="M275" i="8" s="1"/>
  <c r="B276" i="8"/>
  <c r="M276" i="8" s="1"/>
  <c r="B277" i="8"/>
  <c r="M277" i="8" s="1"/>
  <c r="B278" i="8"/>
  <c r="M278" i="8" s="1"/>
  <c r="B279" i="8"/>
  <c r="M279" i="8" s="1"/>
  <c r="B280" i="8"/>
  <c r="M280" i="8" s="1"/>
  <c r="B281" i="8"/>
  <c r="M281" i="8" s="1"/>
  <c r="B282" i="8"/>
  <c r="M282" i="8" s="1"/>
  <c r="B283" i="8"/>
  <c r="M283" i="8" s="1"/>
  <c r="B284" i="8"/>
  <c r="M284" i="8" s="1"/>
  <c r="B285" i="8"/>
  <c r="M285" i="8" s="1"/>
  <c r="B286" i="8"/>
  <c r="M286" i="8" s="1"/>
  <c r="B287" i="8"/>
  <c r="M287" i="8" s="1"/>
  <c r="B288" i="8"/>
  <c r="M288" i="8" s="1"/>
  <c r="B289" i="8"/>
  <c r="M289" i="8" s="1"/>
  <c r="B290" i="8"/>
  <c r="M290" i="8" s="1"/>
  <c r="B291" i="8"/>
  <c r="M291" i="8" s="1"/>
  <c r="B292" i="8"/>
  <c r="M292" i="8" s="1"/>
  <c r="B293" i="8"/>
  <c r="M293" i="8" s="1"/>
  <c r="B294" i="8"/>
  <c r="M294" i="8" s="1"/>
  <c r="B295" i="8"/>
  <c r="M295" i="8" s="1"/>
  <c r="B296" i="8"/>
  <c r="M296" i="8" s="1"/>
  <c r="B297" i="8"/>
  <c r="M297" i="8" s="1"/>
  <c r="B298" i="8"/>
  <c r="M298" i="8" s="1"/>
  <c r="B299" i="8"/>
  <c r="M299" i="8" s="1"/>
  <c r="B300" i="8"/>
  <c r="M300" i="8" s="1"/>
  <c r="B301" i="8"/>
  <c r="M301" i="8" s="1"/>
  <c r="B302" i="8"/>
  <c r="M302" i="8" s="1"/>
  <c r="B303" i="8"/>
  <c r="M303" i="8" s="1"/>
  <c r="B304" i="8"/>
  <c r="M304" i="8" s="1"/>
  <c r="B305" i="8"/>
  <c r="M305" i="8" s="1"/>
  <c r="B306" i="8"/>
  <c r="M306" i="8" s="1"/>
  <c r="B307" i="8"/>
  <c r="M307" i="8" s="1"/>
  <c r="B308" i="8"/>
  <c r="M308" i="8" s="1"/>
  <c r="B309" i="8"/>
  <c r="M309" i="8" s="1"/>
  <c r="B310" i="8"/>
  <c r="M310" i="8" s="1"/>
  <c r="B311" i="8"/>
  <c r="M311" i="8" s="1"/>
  <c r="B312" i="8"/>
  <c r="M312" i="8" s="1"/>
  <c r="B313" i="8"/>
  <c r="M313" i="8" s="1"/>
  <c r="B314" i="8"/>
  <c r="M314" i="8" s="1"/>
  <c r="B315" i="8"/>
  <c r="M315" i="8" s="1"/>
  <c r="B316" i="8"/>
  <c r="M316" i="8" s="1"/>
  <c r="B317" i="8"/>
  <c r="M317" i="8" s="1"/>
  <c r="B318" i="8"/>
  <c r="M318" i="8" s="1"/>
  <c r="B319" i="8"/>
  <c r="M319" i="8" s="1"/>
  <c r="B320" i="8"/>
  <c r="M320" i="8" s="1"/>
  <c r="B321" i="8"/>
  <c r="M321" i="8" s="1"/>
  <c r="B322" i="8"/>
  <c r="M322" i="8" s="1"/>
  <c r="B323" i="8"/>
  <c r="M323" i="8" s="1"/>
  <c r="B324" i="8"/>
  <c r="M324" i="8" s="1"/>
  <c r="B325" i="8"/>
  <c r="M325" i="8" s="1"/>
  <c r="B326" i="8"/>
  <c r="M326" i="8" s="1"/>
  <c r="B327" i="8"/>
  <c r="M327" i="8" s="1"/>
  <c r="B328" i="8"/>
  <c r="M328" i="8" s="1"/>
  <c r="B329" i="8"/>
  <c r="M329" i="8" s="1"/>
  <c r="B330" i="8"/>
  <c r="M330" i="8" s="1"/>
  <c r="B331" i="8"/>
  <c r="M331" i="8" s="1"/>
  <c r="B332" i="8"/>
  <c r="M332" i="8" s="1"/>
  <c r="B333" i="8"/>
  <c r="M333" i="8" s="1"/>
  <c r="B334" i="8"/>
  <c r="M334" i="8" s="1"/>
  <c r="B335" i="8"/>
  <c r="M335" i="8" s="1"/>
  <c r="B336" i="8"/>
  <c r="M336" i="8" s="1"/>
  <c r="B337" i="8"/>
  <c r="M337" i="8" s="1"/>
  <c r="B338" i="8"/>
  <c r="M338" i="8" s="1"/>
  <c r="B339" i="8"/>
  <c r="M339" i="8" s="1"/>
  <c r="B340" i="8"/>
  <c r="M340" i="8" s="1"/>
  <c r="B341" i="8"/>
  <c r="M341" i="8" s="1"/>
  <c r="B342" i="8"/>
  <c r="M342" i="8" s="1"/>
  <c r="B343" i="8"/>
  <c r="M343" i="8" s="1"/>
  <c r="B344" i="8"/>
  <c r="M344" i="8" s="1"/>
  <c r="B345" i="8"/>
  <c r="M345" i="8" s="1"/>
  <c r="B346" i="8"/>
  <c r="M346" i="8" s="1"/>
  <c r="B347" i="8"/>
  <c r="M347" i="8" s="1"/>
  <c r="B348" i="8"/>
  <c r="M348" i="8" s="1"/>
  <c r="B349" i="8"/>
  <c r="M349" i="8" s="1"/>
  <c r="B350" i="8"/>
  <c r="M350" i="8" s="1"/>
  <c r="B351" i="8"/>
  <c r="M351" i="8" s="1"/>
  <c r="B352" i="8"/>
  <c r="M352" i="8" s="1"/>
  <c r="B353" i="8"/>
  <c r="M353" i="8" s="1"/>
  <c r="B354" i="8"/>
  <c r="M354" i="8" s="1"/>
  <c r="B355" i="8"/>
  <c r="M355" i="8" s="1"/>
  <c r="B356" i="8"/>
  <c r="M356" i="8" s="1"/>
  <c r="B357" i="8"/>
  <c r="M357" i="8" s="1"/>
  <c r="B358" i="8"/>
  <c r="M358" i="8" s="1"/>
  <c r="B359" i="8"/>
  <c r="M359" i="8" s="1"/>
  <c r="B360" i="8"/>
  <c r="M360" i="8" s="1"/>
  <c r="B361" i="8"/>
  <c r="M361" i="8" s="1"/>
  <c r="B362" i="8"/>
  <c r="M362" i="8" s="1"/>
  <c r="B363" i="8"/>
  <c r="M363" i="8" s="1"/>
  <c r="B364" i="8"/>
  <c r="M364" i="8" s="1"/>
  <c r="B365" i="8"/>
  <c r="M365" i="8" s="1"/>
  <c r="B366" i="8"/>
  <c r="M366" i="8" s="1"/>
  <c r="B367" i="8"/>
  <c r="M367" i="8" s="1"/>
  <c r="B368" i="8"/>
  <c r="M368" i="8" s="1"/>
  <c r="B369" i="8"/>
  <c r="M369" i="8" s="1"/>
  <c r="B370" i="8"/>
  <c r="M370" i="8" s="1"/>
  <c r="B371" i="8"/>
  <c r="M371" i="8" s="1"/>
  <c r="B372" i="8"/>
  <c r="M372" i="8" s="1"/>
  <c r="B373" i="8"/>
  <c r="M373" i="8" s="1"/>
  <c r="B374" i="8"/>
  <c r="M374" i="8" s="1"/>
  <c r="B375" i="8"/>
  <c r="M375" i="8" s="1"/>
  <c r="B376" i="8"/>
  <c r="M376" i="8" s="1"/>
  <c r="B377" i="8"/>
  <c r="M377" i="8" s="1"/>
  <c r="B378" i="8"/>
  <c r="M378" i="8" s="1"/>
  <c r="B379" i="8"/>
  <c r="M379" i="8" s="1"/>
  <c r="B380" i="8"/>
  <c r="M380" i="8" s="1"/>
  <c r="B381" i="8"/>
  <c r="M381" i="8" s="1"/>
  <c r="B382" i="8"/>
  <c r="M382" i="8" s="1"/>
  <c r="B383" i="8"/>
  <c r="M383" i="8" s="1"/>
  <c r="B384" i="8"/>
  <c r="M384" i="8" s="1"/>
  <c r="B385" i="8"/>
  <c r="M385" i="8" s="1"/>
  <c r="B386" i="8"/>
  <c r="M386" i="8" s="1"/>
  <c r="B387" i="8"/>
  <c r="M387" i="8" s="1"/>
  <c r="B388" i="8"/>
  <c r="M388" i="8" s="1"/>
  <c r="B389" i="8"/>
  <c r="M389" i="8" s="1"/>
  <c r="B390" i="8"/>
  <c r="M390" i="8" s="1"/>
  <c r="B391" i="8"/>
  <c r="M391" i="8" s="1"/>
  <c r="B392" i="8"/>
  <c r="M392" i="8" s="1"/>
  <c r="B393" i="8"/>
  <c r="M393" i="8" s="1"/>
  <c r="B394" i="8"/>
  <c r="M394" i="8" s="1"/>
  <c r="B395" i="8"/>
  <c r="M395" i="8" s="1"/>
  <c r="B396" i="8"/>
  <c r="M396" i="8" s="1"/>
  <c r="B397" i="8"/>
  <c r="M397" i="8" s="1"/>
  <c r="B398" i="8"/>
  <c r="M398" i="8" s="1"/>
  <c r="B399" i="8"/>
  <c r="M399" i="8" s="1"/>
  <c r="B400" i="8"/>
  <c r="M400" i="8" s="1"/>
  <c r="B401" i="8"/>
  <c r="M401" i="8" s="1"/>
  <c r="B402" i="8"/>
  <c r="M402" i="8" s="1"/>
  <c r="B403" i="8"/>
  <c r="M403" i="8" s="1"/>
  <c r="B404" i="8"/>
  <c r="M404" i="8" s="1"/>
  <c r="B405" i="8"/>
  <c r="M405" i="8" s="1"/>
  <c r="B406" i="8"/>
  <c r="M406" i="8" s="1"/>
  <c r="B407" i="8"/>
  <c r="M407" i="8" s="1"/>
  <c r="B408" i="8"/>
  <c r="M408" i="8" s="1"/>
  <c r="B409" i="8"/>
  <c r="M409" i="8" s="1"/>
  <c r="B410" i="8"/>
  <c r="M410" i="8" s="1"/>
  <c r="B411" i="8"/>
  <c r="M411" i="8" s="1"/>
  <c r="B412" i="8"/>
  <c r="M412" i="8" s="1"/>
  <c r="B413" i="8"/>
  <c r="M413" i="8" s="1"/>
  <c r="B414" i="8"/>
  <c r="M414" i="8" s="1"/>
  <c r="B415" i="8"/>
  <c r="M415" i="8" s="1"/>
  <c r="B416" i="8"/>
  <c r="M416" i="8" s="1"/>
  <c r="B417" i="8"/>
  <c r="M417" i="8" s="1"/>
  <c r="B418" i="8"/>
  <c r="M418" i="8" s="1"/>
  <c r="B419" i="8"/>
  <c r="M419" i="8" s="1"/>
  <c r="B420" i="8"/>
  <c r="M420" i="8" s="1"/>
  <c r="B421" i="8"/>
  <c r="M421" i="8" s="1"/>
  <c r="B422" i="8"/>
  <c r="M422" i="8" s="1"/>
  <c r="B423" i="8"/>
  <c r="M423" i="8" s="1"/>
  <c r="B424" i="8"/>
  <c r="M424" i="8" s="1"/>
  <c r="B425" i="8"/>
  <c r="M425" i="8" s="1"/>
  <c r="B426" i="8"/>
  <c r="M426" i="8" s="1"/>
  <c r="B427" i="8"/>
  <c r="M427" i="8" s="1"/>
  <c r="B428" i="8"/>
  <c r="M428" i="8" s="1"/>
  <c r="B429" i="8"/>
  <c r="M429" i="8" s="1"/>
  <c r="B430" i="8"/>
  <c r="M430" i="8" s="1"/>
  <c r="B431" i="8"/>
  <c r="M431" i="8" s="1"/>
  <c r="B432" i="8"/>
  <c r="M432" i="8" s="1"/>
  <c r="B433" i="8"/>
  <c r="M433" i="8" s="1"/>
  <c r="B434" i="8"/>
  <c r="M434" i="8" s="1"/>
  <c r="B435" i="8"/>
  <c r="M435" i="8" s="1"/>
  <c r="B436" i="8"/>
  <c r="M436" i="8" s="1"/>
  <c r="B437" i="8"/>
  <c r="M437" i="8" s="1"/>
  <c r="B438" i="8"/>
  <c r="M438" i="8" s="1"/>
  <c r="B439" i="8"/>
  <c r="M439" i="8" s="1"/>
  <c r="B440" i="8"/>
  <c r="M440" i="8" s="1"/>
  <c r="B441" i="8"/>
  <c r="M441" i="8" s="1"/>
  <c r="B442" i="8"/>
  <c r="M442" i="8" s="1"/>
  <c r="B443" i="8"/>
  <c r="M443" i="8" s="1"/>
  <c r="B444" i="8"/>
  <c r="M444" i="8" s="1"/>
  <c r="B445" i="8"/>
  <c r="M445" i="8" s="1"/>
  <c r="B446" i="8"/>
  <c r="M446" i="8" s="1"/>
  <c r="B447" i="8"/>
  <c r="M447" i="8" s="1"/>
  <c r="B448" i="8"/>
  <c r="M448" i="8" s="1"/>
  <c r="B449" i="8"/>
  <c r="M449" i="8" s="1"/>
  <c r="B450" i="8"/>
  <c r="M450" i="8" s="1"/>
  <c r="B451" i="8"/>
  <c r="M451" i="8" s="1"/>
  <c r="B452" i="8"/>
  <c r="M452" i="8" s="1"/>
  <c r="B453" i="8"/>
  <c r="M453" i="8" s="1"/>
  <c r="B454" i="8"/>
  <c r="M454" i="8" s="1"/>
  <c r="B455" i="8"/>
  <c r="M455" i="8" s="1"/>
  <c r="B456" i="8"/>
  <c r="M456" i="8" s="1"/>
  <c r="B457" i="8"/>
  <c r="M457" i="8" s="1"/>
  <c r="B458" i="8"/>
  <c r="M458" i="8" s="1"/>
  <c r="B459" i="8"/>
  <c r="M459" i="8" s="1"/>
  <c r="B460" i="8"/>
  <c r="M460" i="8" s="1"/>
  <c r="B461" i="8"/>
  <c r="M461" i="8" s="1"/>
  <c r="B462" i="8"/>
  <c r="M462" i="8" s="1"/>
  <c r="B463" i="8"/>
  <c r="M463" i="8" s="1"/>
  <c r="B464" i="8"/>
  <c r="M464" i="8" s="1"/>
  <c r="B465" i="8"/>
  <c r="M465" i="8" s="1"/>
  <c r="B466" i="8"/>
  <c r="M466" i="8" s="1"/>
  <c r="B467" i="8"/>
  <c r="M467" i="8" s="1"/>
  <c r="B468" i="8"/>
  <c r="M468" i="8" s="1"/>
  <c r="B469" i="8"/>
  <c r="M469" i="8" s="1"/>
  <c r="B470" i="8"/>
  <c r="M470" i="8" s="1"/>
  <c r="B471" i="8"/>
  <c r="M471" i="8" s="1"/>
  <c r="B472" i="8"/>
  <c r="M472" i="8" s="1"/>
  <c r="B473" i="8"/>
  <c r="M473" i="8" s="1"/>
  <c r="B474" i="8"/>
  <c r="M474" i="8" s="1"/>
  <c r="B475" i="8"/>
  <c r="M475" i="8" s="1"/>
  <c r="B476" i="8"/>
  <c r="M476" i="8" s="1"/>
  <c r="B477" i="8"/>
  <c r="M477" i="8" s="1"/>
  <c r="B478" i="8"/>
  <c r="M478" i="8" s="1"/>
  <c r="B479" i="8"/>
  <c r="M479" i="8" s="1"/>
  <c r="B480" i="8"/>
  <c r="M480" i="8" s="1"/>
  <c r="B481" i="8"/>
  <c r="M481" i="8" s="1"/>
  <c r="B482" i="8"/>
  <c r="M482" i="8" s="1"/>
  <c r="B483" i="8"/>
  <c r="M483" i="8" s="1"/>
  <c r="B484" i="8"/>
  <c r="M484" i="8" s="1"/>
  <c r="B485" i="8"/>
  <c r="M485" i="8" s="1"/>
  <c r="B486" i="8"/>
  <c r="M486" i="8" s="1"/>
  <c r="B487" i="8"/>
  <c r="M487" i="8" s="1"/>
  <c r="B488" i="8"/>
  <c r="M488" i="8" s="1"/>
  <c r="B489" i="8"/>
  <c r="M489" i="8" s="1"/>
  <c r="B490" i="8"/>
  <c r="M490" i="8" s="1"/>
  <c r="B491" i="8"/>
  <c r="M491" i="8" s="1"/>
  <c r="B492" i="8"/>
  <c r="M492" i="8" s="1"/>
  <c r="B493" i="8"/>
  <c r="M493" i="8" s="1"/>
  <c r="B494" i="8"/>
  <c r="M494" i="8" s="1"/>
  <c r="B495" i="8"/>
  <c r="M495" i="8" s="1"/>
  <c r="B496" i="8"/>
  <c r="M496" i="8" s="1"/>
  <c r="B497" i="8"/>
  <c r="M497" i="8" s="1"/>
  <c r="B498" i="8"/>
  <c r="M498" i="8" s="1"/>
  <c r="B499" i="8"/>
  <c r="M499" i="8" s="1"/>
  <c r="B500" i="8"/>
  <c r="M500" i="8" s="1"/>
  <c r="B501" i="8"/>
  <c r="M501" i="8" s="1"/>
  <c r="B502" i="8"/>
  <c r="M502" i="8" s="1"/>
  <c r="B503" i="8"/>
  <c r="M503" i="8" s="1"/>
  <c r="B504" i="8"/>
  <c r="M504" i="8" s="1"/>
  <c r="B505" i="8"/>
  <c r="M505" i="8" s="1"/>
  <c r="B506" i="8"/>
  <c r="M506" i="8" s="1"/>
  <c r="B507" i="8"/>
  <c r="M507" i="8" s="1"/>
  <c r="B508" i="8"/>
  <c r="M508" i="8" s="1"/>
  <c r="B509" i="8"/>
  <c r="M509" i="8" s="1"/>
  <c r="B510" i="8"/>
  <c r="M510" i="8" s="1"/>
  <c r="B511" i="8"/>
  <c r="M511" i="8" s="1"/>
  <c r="B512" i="8"/>
  <c r="M512" i="8" s="1"/>
  <c r="B513" i="8"/>
  <c r="M513" i="8" s="1"/>
  <c r="B514" i="8"/>
  <c r="M514" i="8" s="1"/>
  <c r="B515" i="8"/>
  <c r="M515" i="8" s="1"/>
  <c r="B516" i="8"/>
  <c r="M516" i="8" s="1"/>
  <c r="B517" i="8"/>
  <c r="M517" i="8" s="1"/>
  <c r="B518" i="8"/>
  <c r="M518" i="8" s="1"/>
  <c r="B519" i="8"/>
  <c r="M519" i="8" s="1"/>
  <c r="B520" i="8"/>
  <c r="M520" i="8" s="1"/>
  <c r="B521" i="8"/>
  <c r="M521" i="8" s="1"/>
  <c r="B522" i="8"/>
  <c r="M522" i="8" s="1"/>
  <c r="B523" i="8"/>
  <c r="M523" i="8" s="1"/>
  <c r="B524" i="8"/>
  <c r="M524" i="8" s="1"/>
  <c r="B525" i="8"/>
  <c r="M525" i="8" s="1"/>
  <c r="B526" i="8"/>
  <c r="M526" i="8" s="1"/>
  <c r="B527" i="8"/>
  <c r="M527" i="8" s="1"/>
  <c r="B528" i="8"/>
  <c r="M528" i="8" s="1"/>
  <c r="B529" i="8"/>
  <c r="M529" i="8" s="1"/>
  <c r="B530" i="8"/>
  <c r="M530" i="8" s="1"/>
  <c r="B531" i="8"/>
  <c r="M531" i="8" s="1"/>
  <c r="B532" i="8"/>
  <c r="M532" i="8" s="1"/>
  <c r="B533" i="8"/>
  <c r="M533" i="8" s="1"/>
  <c r="B534" i="8"/>
  <c r="M534" i="8" s="1"/>
  <c r="B535" i="8"/>
  <c r="M535" i="8" s="1"/>
  <c r="B536" i="8"/>
  <c r="M536" i="8" s="1"/>
  <c r="B537" i="8"/>
  <c r="M537" i="8" s="1"/>
  <c r="B538" i="8"/>
  <c r="M538" i="8" s="1"/>
  <c r="B539" i="8"/>
  <c r="M539" i="8" s="1"/>
  <c r="B540" i="8"/>
  <c r="M540" i="8" s="1"/>
  <c r="B541" i="8"/>
  <c r="M541" i="8" s="1"/>
  <c r="B542" i="8"/>
  <c r="M542" i="8" s="1"/>
  <c r="B543" i="8"/>
  <c r="M543" i="8" s="1"/>
  <c r="B544" i="8"/>
  <c r="M544" i="8" s="1"/>
  <c r="B545" i="8"/>
  <c r="M545" i="8" s="1"/>
  <c r="B546" i="8"/>
  <c r="M546" i="8" s="1"/>
  <c r="B547" i="8"/>
  <c r="M547" i="8" s="1"/>
  <c r="B548" i="8"/>
  <c r="M548" i="8" s="1"/>
  <c r="B549" i="8"/>
  <c r="M549" i="8" s="1"/>
  <c r="B550" i="8"/>
  <c r="M550" i="8" s="1"/>
  <c r="B551" i="8"/>
  <c r="M551" i="8" s="1"/>
  <c r="B552" i="8"/>
  <c r="M552" i="8" s="1"/>
  <c r="B553" i="8"/>
  <c r="M553" i="8" s="1"/>
  <c r="B554" i="8"/>
  <c r="M554" i="8" s="1"/>
  <c r="B555" i="8"/>
  <c r="M555" i="8" s="1"/>
  <c r="B556" i="8"/>
  <c r="M556" i="8" s="1"/>
  <c r="B557" i="8"/>
  <c r="M557" i="8" s="1"/>
  <c r="B558" i="8"/>
  <c r="M558" i="8" s="1"/>
  <c r="B559" i="8"/>
  <c r="M559" i="8" s="1"/>
  <c r="B560" i="8"/>
  <c r="M560" i="8" s="1"/>
  <c r="B561" i="8"/>
  <c r="M561" i="8" s="1"/>
  <c r="B562" i="8"/>
  <c r="M562" i="8" s="1"/>
  <c r="B563" i="8"/>
  <c r="M563" i="8" s="1"/>
  <c r="B564" i="8"/>
  <c r="M564" i="8" s="1"/>
  <c r="B565" i="8"/>
  <c r="M565" i="8" s="1"/>
  <c r="B566" i="8"/>
  <c r="M566" i="8" s="1"/>
  <c r="B567" i="8"/>
  <c r="M567" i="8" s="1"/>
  <c r="B568" i="8"/>
  <c r="M568" i="8" s="1"/>
  <c r="B569" i="8"/>
  <c r="M569" i="8" s="1"/>
  <c r="B570" i="8"/>
  <c r="M570" i="8" s="1"/>
  <c r="B571" i="8"/>
  <c r="M571" i="8" s="1"/>
  <c r="B572" i="8"/>
  <c r="M572" i="8" s="1"/>
  <c r="B573" i="8"/>
  <c r="M573" i="8" s="1"/>
  <c r="B574" i="8"/>
  <c r="M574" i="8" s="1"/>
  <c r="B575" i="8"/>
  <c r="M575" i="8" s="1"/>
  <c r="B576" i="8"/>
  <c r="M576" i="8" s="1"/>
  <c r="B577" i="8"/>
  <c r="M577" i="8" s="1"/>
  <c r="B578" i="8"/>
  <c r="M578" i="8" s="1"/>
  <c r="B579" i="8"/>
  <c r="M579" i="8" s="1"/>
  <c r="B580" i="8"/>
  <c r="M580" i="8" s="1"/>
  <c r="B581" i="8"/>
  <c r="M581" i="8" s="1"/>
  <c r="B582" i="8"/>
  <c r="M582" i="8" s="1"/>
  <c r="B583" i="8"/>
  <c r="M583" i="8" s="1"/>
  <c r="B584" i="8"/>
  <c r="M584" i="8" s="1"/>
  <c r="B585" i="8"/>
  <c r="M585" i="8" s="1"/>
  <c r="B586" i="8"/>
  <c r="M586" i="8" s="1"/>
  <c r="B587" i="8"/>
  <c r="M587" i="8" s="1"/>
  <c r="B588" i="8"/>
  <c r="M588" i="8" s="1"/>
  <c r="B589" i="8"/>
  <c r="M589" i="8" s="1"/>
  <c r="B590" i="8"/>
  <c r="M590" i="8" s="1"/>
  <c r="B591" i="8"/>
  <c r="M591" i="8" s="1"/>
  <c r="B592" i="8"/>
  <c r="M592" i="8" s="1"/>
  <c r="B593" i="8"/>
  <c r="M593" i="8" s="1"/>
  <c r="B594" i="8"/>
  <c r="M594" i="8" s="1"/>
  <c r="B595" i="8"/>
  <c r="M595" i="8" s="1"/>
  <c r="B596" i="8"/>
  <c r="M596" i="8" s="1"/>
  <c r="B597" i="8"/>
  <c r="M597" i="8" s="1"/>
  <c r="B598" i="8"/>
  <c r="M598" i="8" s="1"/>
  <c r="B599" i="8"/>
  <c r="M599" i="8" s="1"/>
  <c r="B600" i="8"/>
  <c r="M600" i="8" s="1"/>
  <c r="B601" i="8"/>
  <c r="M601" i="8" s="1"/>
  <c r="B602" i="8"/>
  <c r="M602" i="8" s="1"/>
  <c r="B603" i="8"/>
  <c r="M603" i="8" s="1"/>
  <c r="B604" i="8"/>
  <c r="M604" i="8" s="1"/>
  <c r="B605" i="8"/>
  <c r="M605" i="8" s="1"/>
  <c r="B606" i="8"/>
  <c r="M606" i="8" s="1"/>
  <c r="B607" i="8"/>
  <c r="M607" i="8" s="1"/>
  <c r="B608" i="8"/>
  <c r="M608" i="8" s="1"/>
  <c r="B609" i="8"/>
  <c r="M609" i="8" s="1"/>
  <c r="B610" i="8"/>
  <c r="M610" i="8" s="1"/>
  <c r="B611" i="8"/>
  <c r="M611" i="8" s="1"/>
  <c r="B612" i="8"/>
  <c r="M612" i="8" s="1"/>
  <c r="B613" i="8"/>
  <c r="M613" i="8" s="1"/>
  <c r="B614" i="8"/>
  <c r="M614" i="8" s="1"/>
  <c r="B615" i="8"/>
  <c r="M615" i="8" s="1"/>
  <c r="B616" i="8"/>
  <c r="M616" i="8" s="1"/>
  <c r="B617" i="8"/>
  <c r="M617" i="8" s="1"/>
  <c r="B618" i="8"/>
  <c r="M618" i="8" s="1"/>
  <c r="B619" i="8"/>
  <c r="M619" i="8" s="1"/>
  <c r="B620" i="8"/>
  <c r="M620" i="8" s="1"/>
  <c r="B621" i="8"/>
  <c r="M621" i="8" s="1"/>
  <c r="B622" i="8"/>
  <c r="M622" i="8" s="1"/>
  <c r="B623" i="8"/>
  <c r="M623" i="8" s="1"/>
  <c r="B624" i="8"/>
  <c r="M624" i="8" s="1"/>
  <c r="B625" i="8"/>
  <c r="M625" i="8" s="1"/>
  <c r="B626" i="8"/>
  <c r="M626" i="8" s="1"/>
  <c r="B627" i="8"/>
  <c r="M627" i="8" s="1"/>
  <c r="B628" i="8"/>
  <c r="M628" i="8" s="1"/>
  <c r="B629" i="8"/>
  <c r="M629" i="8" s="1"/>
  <c r="B630" i="8"/>
  <c r="M630" i="8" s="1"/>
  <c r="B631" i="8"/>
  <c r="M631" i="8" s="1"/>
  <c r="B632" i="8"/>
  <c r="M632" i="8" s="1"/>
  <c r="B633" i="8"/>
  <c r="M633" i="8" s="1"/>
  <c r="B634" i="8"/>
  <c r="M634" i="8" s="1"/>
  <c r="B635" i="8"/>
  <c r="M635" i="8" s="1"/>
  <c r="B636" i="8"/>
  <c r="M636" i="8" s="1"/>
  <c r="B637" i="8"/>
  <c r="M637" i="8" s="1"/>
  <c r="B638" i="8"/>
  <c r="M638" i="8" s="1"/>
  <c r="B639" i="8"/>
  <c r="M639" i="8" s="1"/>
  <c r="B640" i="8"/>
  <c r="M640" i="8" s="1"/>
  <c r="B641" i="8"/>
  <c r="M641" i="8" s="1"/>
  <c r="B642" i="8"/>
  <c r="M642" i="8" s="1"/>
  <c r="B643" i="8"/>
  <c r="M643" i="8" s="1"/>
  <c r="B644" i="8"/>
  <c r="M644" i="8" s="1"/>
  <c r="B645" i="8"/>
  <c r="M645" i="8" s="1"/>
  <c r="B646" i="8"/>
  <c r="M646" i="8" s="1"/>
  <c r="B647" i="8"/>
  <c r="M647" i="8" s="1"/>
  <c r="B648" i="8"/>
  <c r="M648" i="8" s="1"/>
  <c r="B649" i="8"/>
  <c r="M649" i="8" s="1"/>
  <c r="B650" i="8"/>
  <c r="M650" i="8" s="1"/>
  <c r="B651" i="8"/>
  <c r="M651" i="8" s="1"/>
  <c r="B652" i="8"/>
  <c r="M652" i="8" s="1"/>
  <c r="B653" i="8"/>
  <c r="M653" i="8" s="1"/>
  <c r="B654" i="8"/>
  <c r="M654" i="8" s="1"/>
  <c r="B655" i="8"/>
  <c r="M655" i="8" s="1"/>
  <c r="B656" i="8"/>
  <c r="M656" i="8" s="1"/>
  <c r="B657" i="8"/>
  <c r="M657" i="8" s="1"/>
  <c r="B658" i="8"/>
  <c r="M658" i="8" s="1"/>
  <c r="B659" i="8"/>
  <c r="M659" i="8" s="1"/>
  <c r="B660" i="8"/>
  <c r="M660" i="8" s="1"/>
  <c r="B661" i="8"/>
  <c r="M661" i="8" s="1"/>
  <c r="B662" i="8"/>
  <c r="M662" i="8" s="1"/>
  <c r="B663" i="8"/>
  <c r="M663" i="8" s="1"/>
  <c r="B664" i="8"/>
  <c r="M664" i="8" s="1"/>
  <c r="B665" i="8"/>
  <c r="M665" i="8" s="1"/>
  <c r="B666" i="8"/>
  <c r="M666" i="8" s="1"/>
  <c r="B667" i="8"/>
  <c r="M667" i="8" s="1"/>
  <c r="B668" i="8"/>
  <c r="M668" i="8" s="1"/>
  <c r="B669" i="8"/>
  <c r="M669" i="8" s="1"/>
  <c r="B670" i="8"/>
  <c r="M670" i="8" s="1"/>
  <c r="B671" i="8"/>
  <c r="M671" i="8" s="1"/>
  <c r="B672" i="8"/>
  <c r="M672" i="8" s="1"/>
  <c r="B673" i="8"/>
  <c r="M673" i="8" s="1"/>
  <c r="B674" i="8"/>
  <c r="M674" i="8" s="1"/>
  <c r="B675" i="8"/>
  <c r="M675" i="8" s="1"/>
  <c r="B676" i="8"/>
  <c r="M676" i="8" s="1"/>
  <c r="B677" i="8"/>
  <c r="M677" i="8" s="1"/>
  <c r="B678" i="8"/>
  <c r="M678" i="8" s="1"/>
  <c r="B679" i="8"/>
  <c r="M679" i="8" s="1"/>
  <c r="B680" i="8"/>
  <c r="M680" i="8" s="1"/>
  <c r="B681" i="8"/>
  <c r="M681" i="8" s="1"/>
  <c r="B682" i="8"/>
  <c r="M682" i="8" s="1"/>
  <c r="B683" i="8"/>
  <c r="M683" i="8" s="1"/>
  <c r="B684" i="8"/>
  <c r="M684" i="8" s="1"/>
  <c r="B685" i="8"/>
  <c r="M685" i="8" s="1"/>
  <c r="B686" i="8"/>
  <c r="M686" i="8" s="1"/>
  <c r="B687" i="8"/>
  <c r="M687" i="8" s="1"/>
  <c r="B688" i="8"/>
  <c r="M688" i="8" s="1"/>
  <c r="B689" i="8"/>
  <c r="M689" i="8" s="1"/>
  <c r="B690" i="8"/>
  <c r="M690" i="8" s="1"/>
  <c r="B691" i="8"/>
  <c r="M691" i="8" s="1"/>
  <c r="B692" i="8"/>
  <c r="M692" i="8" s="1"/>
  <c r="B693" i="8"/>
  <c r="M693" i="8" s="1"/>
  <c r="B694" i="8"/>
  <c r="M694" i="8" s="1"/>
  <c r="B695" i="8"/>
  <c r="M695" i="8" s="1"/>
  <c r="B696" i="8"/>
  <c r="M696" i="8" s="1"/>
  <c r="B697" i="8"/>
  <c r="M697" i="8" s="1"/>
  <c r="B698" i="8"/>
  <c r="M698" i="8" s="1"/>
  <c r="B699" i="8"/>
  <c r="M699" i="8" s="1"/>
  <c r="B700" i="8"/>
  <c r="M700" i="8" s="1"/>
  <c r="B701" i="8"/>
  <c r="M701" i="8" s="1"/>
  <c r="B702" i="8"/>
  <c r="M702" i="8" s="1"/>
  <c r="B703" i="8"/>
  <c r="M703" i="8" s="1"/>
  <c r="B704" i="8"/>
  <c r="M704" i="8" s="1"/>
  <c r="B705" i="8"/>
  <c r="M705" i="8" s="1"/>
  <c r="B706" i="8"/>
  <c r="M706" i="8" s="1"/>
  <c r="B707" i="8"/>
  <c r="M707" i="8" s="1"/>
  <c r="B708" i="8"/>
  <c r="M708" i="8" s="1"/>
  <c r="B709" i="8"/>
  <c r="M709" i="8" s="1"/>
  <c r="B710" i="8"/>
  <c r="M710" i="8" s="1"/>
  <c r="B711" i="8"/>
  <c r="M711" i="8" s="1"/>
  <c r="B712" i="8"/>
  <c r="M712" i="8" s="1"/>
  <c r="B713" i="8"/>
  <c r="M713" i="8" s="1"/>
  <c r="B714" i="8"/>
  <c r="M714" i="8" s="1"/>
  <c r="B715" i="8"/>
  <c r="M715" i="8" s="1"/>
  <c r="B716" i="8"/>
  <c r="M716" i="8" s="1"/>
  <c r="B717" i="8"/>
  <c r="M717" i="8" s="1"/>
  <c r="B718" i="8"/>
  <c r="M718" i="8" s="1"/>
  <c r="B719" i="8"/>
  <c r="M719" i="8" s="1"/>
  <c r="B720" i="8"/>
  <c r="M720" i="8" s="1"/>
  <c r="B721" i="8"/>
  <c r="M721" i="8" s="1"/>
  <c r="B722" i="8"/>
  <c r="M722" i="8" s="1"/>
  <c r="B723" i="8"/>
  <c r="M723" i="8" s="1"/>
  <c r="B724" i="8"/>
  <c r="M724" i="8" s="1"/>
  <c r="B725" i="8"/>
  <c r="M725" i="8" s="1"/>
  <c r="B726" i="8"/>
  <c r="M726" i="8" s="1"/>
  <c r="B727" i="8"/>
  <c r="M727" i="8" s="1"/>
  <c r="B728" i="8"/>
  <c r="M728" i="8" s="1"/>
  <c r="B729" i="8"/>
  <c r="M729" i="8" s="1"/>
  <c r="B730" i="8"/>
  <c r="M730" i="8" s="1"/>
  <c r="B731" i="8"/>
  <c r="M731" i="8" s="1"/>
  <c r="B732" i="8"/>
  <c r="M732" i="8" s="1"/>
  <c r="B733" i="8"/>
  <c r="M733" i="8" s="1"/>
  <c r="B734" i="8"/>
  <c r="M734" i="8" s="1"/>
  <c r="B735" i="8"/>
  <c r="M735" i="8" s="1"/>
  <c r="B736" i="8"/>
  <c r="M736" i="8" s="1"/>
  <c r="B737" i="8"/>
  <c r="M737" i="8" s="1"/>
  <c r="B738" i="8"/>
  <c r="M738" i="8" s="1"/>
  <c r="B739" i="8"/>
  <c r="M739" i="8" s="1"/>
  <c r="B740" i="8"/>
  <c r="M740" i="8" s="1"/>
  <c r="B741" i="8"/>
  <c r="M741" i="8" s="1"/>
  <c r="B742" i="8"/>
  <c r="M742" i="8" s="1"/>
  <c r="B743" i="8"/>
  <c r="M743" i="8" s="1"/>
  <c r="B744" i="8"/>
  <c r="M744" i="8" s="1"/>
  <c r="B745" i="8"/>
  <c r="M745" i="8" s="1"/>
  <c r="B746" i="8"/>
  <c r="M746" i="8" s="1"/>
  <c r="B747" i="8"/>
  <c r="M747" i="8" s="1"/>
  <c r="B748" i="8"/>
  <c r="M748" i="8" s="1"/>
  <c r="B749" i="8"/>
  <c r="M749" i="8" s="1"/>
  <c r="B750" i="8"/>
  <c r="M750" i="8" s="1"/>
  <c r="B751" i="8"/>
  <c r="M751" i="8" s="1"/>
  <c r="B752" i="8"/>
  <c r="M752" i="8" s="1"/>
  <c r="B753" i="8"/>
  <c r="M753" i="8" s="1"/>
  <c r="B754" i="8"/>
  <c r="M754" i="8" s="1"/>
  <c r="B755" i="8"/>
  <c r="M755" i="8" s="1"/>
  <c r="B756" i="8"/>
  <c r="M756" i="8" s="1"/>
  <c r="B757" i="8"/>
  <c r="M757" i="8" s="1"/>
  <c r="B758" i="8"/>
  <c r="M758" i="8" s="1"/>
  <c r="B759" i="8"/>
  <c r="M759" i="8" s="1"/>
  <c r="B760" i="8"/>
  <c r="M760" i="8" s="1"/>
  <c r="B761" i="8"/>
  <c r="M761" i="8" s="1"/>
  <c r="B762" i="8"/>
  <c r="M762" i="8" s="1"/>
  <c r="B763" i="8"/>
  <c r="M763" i="8" s="1"/>
  <c r="B764" i="8"/>
  <c r="M764" i="8" s="1"/>
  <c r="B765" i="8"/>
  <c r="M765" i="8" s="1"/>
  <c r="B766" i="8"/>
  <c r="M766" i="8" s="1"/>
  <c r="B767" i="8"/>
  <c r="M767" i="8" s="1"/>
  <c r="B768" i="8"/>
  <c r="M768" i="8" s="1"/>
  <c r="B769" i="8"/>
  <c r="M769" i="8" s="1"/>
  <c r="B770" i="8"/>
  <c r="M770" i="8" s="1"/>
  <c r="B771" i="8"/>
  <c r="M771" i="8" s="1"/>
  <c r="B772" i="8"/>
  <c r="M772" i="8" s="1"/>
  <c r="B773" i="8"/>
  <c r="M773" i="8" s="1"/>
  <c r="B774" i="8"/>
  <c r="M774" i="8" s="1"/>
  <c r="B775" i="8"/>
  <c r="M775" i="8" s="1"/>
  <c r="B776" i="8"/>
  <c r="M776" i="8" s="1"/>
  <c r="B777" i="8"/>
  <c r="M777" i="8" s="1"/>
  <c r="B778" i="8"/>
  <c r="M778" i="8" s="1"/>
  <c r="B779" i="8"/>
  <c r="M779" i="8" s="1"/>
  <c r="B780" i="8"/>
  <c r="M780" i="8" s="1"/>
  <c r="B781" i="8"/>
  <c r="M781" i="8" s="1"/>
  <c r="B782" i="8"/>
  <c r="M782" i="8" s="1"/>
  <c r="B783" i="8"/>
  <c r="M783" i="8" s="1"/>
  <c r="B784" i="8"/>
  <c r="M784" i="8" s="1"/>
  <c r="B785" i="8"/>
  <c r="M785" i="8" s="1"/>
  <c r="B786" i="8"/>
  <c r="M786" i="8" s="1"/>
  <c r="B787" i="8"/>
  <c r="M787" i="8" s="1"/>
  <c r="B788" i="8"/>
  <c r="M788" i="8" s="1"/>
  <c r="B789" i="8"/>
  <c r="M789" i="8" s="1"/>
  <c r="B790" i="8"/>
  <c r="M790" i="8" s="1"/>
  <c r="B791" i="8"/>
  <c r="M791" i="8" s="1"/>
  <c r="B792" i="8"/>
  <c r="M792" i="8" s="1"/>
  <c r="B793" i="8"/>
  <c r="M793" i="8" s="1"/>
  <c r="B794" i="8"/>
  <c r="M794" i="8" s="1"/>
  <c r="B795" i="8"/>
  <c r="M795" i="8" s="1"/>
  <c r="B796" i="8"/>
  <c r="M796" i="8" s="1"/>
  <c r="B797" i="8"/>
  <c r="M797" i="8" s="1"/>
  <c r="B798" i="8"/>
  <c r="M798" i="8" s="1"/>
  <c r="B799" i="8"/>
  <c r="M799" i="8" s="1"/>
  <c r="B800" i="8"/>
  <c r="M800" i="8" s="1"/>
  <c r="B801" i="8"/>
  <c r="M801" i="8" s="1"/>
  <c r="B802" i="8"/>
  <c r="M802" i="8" s="1"/>
  <c r="B803" i="8"/>
  <c r="M803" i="8" s="1"/>
  <c r="B804" i="8"/>
  <c r="M804" i="8" s="1"/>
  <c r="B805" i="8"/>
  <c r="M805" i="8" s="1"/>
  <c r="B806" i="8"/>
  <c r="M806" i="8" s="1"/>
  <c r="B807" i="8"/>
  <c r="M807" i="8" s="1"/>
  <c r="B808" i="8"/>
  <c r="M808" i="8" s="1"/>
  <c r="B809" i="8"/>
  <c r="M809" i="8" s="1"/>
  <c r="B810" i="8"/>
  <c r="M810" i="8" s="1"/>
  <c r="B811" i="8"/>
  <c r="M811" i="8" s="1"/>
  <c r="B812" i="8"/>
  <c r="M812" i="8" s="1"/>
  <c r="B813" i="8"/>
  <c r="M813" i="8" s="1"/>
  <c r="B814" i="8"/>
  <c r="M814" i="8" s="1"/>
  <c r="B815" i="8"/>
  <c r="M815" i="8" s="1"/>
  <c r="B816" i="8"/>
  <c r="M816" i="8" s="1"/>
  <c r="B817" i="8"/>
  <c r="M817" i="8" s="1"/>
  <c r="B818" i="8"/>
  <c r="M818" i="8" s="1"/>
  <c r="B819" i="8"/>
  <c r="M819" i="8" s="1"/>
  <c r="B820" i="8"/>
  <c r="M820" i="8" s="1"/>
  <c r="B821" i="8"/>
  <c r="M821" i="8" s="1"/>
  <c r="B822" i="8"/>
  <c r="M822" i="8" s="1"/>
  <c r="B823" i="8"/>
  <c r="M823" i="8" s="1"/>
  <c r="B824" i="8"/>
  <c r="M824" i="8" s="1"/>
  <c r="B825" i="8"/>
  <c r="M825" i="8" s="1"/>
  <c r="B826" i="8"/>
  <c r="M826" i="8" s="1"/>
  <c r="B827" i="8"/>
  <c r="M827" i="8" s="1"/>
  <c r="B828" i="8"/>
  <c r="M828" i="8" s="1"/>
  <c r="B829" i="8"/>
  <c r="M829" i="8" s="1"/>
  <c r="B830" i="8"/>
  <c r="M830" i="8" s="1"/>
  <c r="B831" i="8"/>
  <c r="M831" i="8" s="1"/>
  <c r="B832" i="8"/>
  <c r="M832" i="8" s="1"/>
  <c r="B833" i="8"/>
  <c r="M833" i="8" s="1"/>
  <c r="B834" i="8"/>
  <c r="M834" i="8" s="1"/>
  <c r="B835" i="8"/>
  <c r="M835" i="8" s="1"/>
  <c r="B836" i="8"/>
  <c r="M836" i="8" s="1"/>
  <c r="B837" i="8"/>
  <c r="M837" i="8" s="1"/>
  <c r="B838" i="8"/>
  <c r="M838" i="8" s="1"/>
  <c r="B839" i="8"/>
  <c r="M839" i="8" s="1"/>
  <c r="B840" i="8"/>
  <c r="M840" i="8" s="1"/>
  <c r="B841" i="8"/>
  <c r="M841" i="8" s="1"/>
  <c r="B842" i="8"/>
  <c r="M842" i="8" s="1"/>
  <c r="B843" i="8"/>
  <c r="M843" i="8" s="1"/>
  <c r="B844" i="8"/>
  <c r="M844" i="8" s="1"/>
  <c r="B845" i="8"/>
  <c r="M845" i="8" s="1"/>
  <c r="B846" i="8"/>
  <c r="M846" i="8" s="1"/>
  <c r="B847" i="8"/>
  <c r="M847" i="8" s="1"/>
  <c r="B848" i="8"/>
  <c r="M848" i="8" s="1"/>
  <c r="B849" i="8"/>
  <c r="M849" i="8" s="1"/>
  <c r="B850" i="8"/>
  <c r="M850" i="8" s="1"/>
  <c r="B851" i="8"/>
  <c r="M851" i="8" s="1"/>
  <c r="B852" i="8"/>
  <c r="M852" i="8" s="1"/>
  <c r="B853" i="8"/>
  <c r="M853" i="8" s="1"/>
  <c r="B854" i="8"/>
  <c r="M854" i="8" s="1"/>
  <c r="B855" i="8"/>
  <c r="M855" i="8" s="1"/>
  <c r="B856" i="8"/>
  <c r="M856" i="8" s="1"/>
  <c r="B857" i="8"/>
  <c r="M857" i="8" s="1"/>
  <c r="B858" i="8"/>
  <c r="M858" i="8" s="1"/>
  <c r="B859" i="8"/>
  <c r="M859" i="8" s="1"/>
  <c r="B860" i="8"/>
  <c r="M860" i="8" s="1"/>
  <c r="B861" i="8"/>
  <c r="M861" i="8" s="1"/>
  <c r="B862" i="8"/>
  <c r="M862" i="8" s="1"/>
  <c r="B863" i="8"/>
  <c r="M863" i="8" s="1"/>
  <c r="B864" i="8"/>
  <c r="M864" i="8" s="1"/>
  <c r="B865" i="8"/>
  <c r="M865" i="8" s="1"/>
  <c r="B866" i="8"/>
  <c r="M866" i="8" s="1"/>
  <c r="B867" i="8"/>
  <c r="M867" i="8" s="1"/>
  <c r="B868" i="8"/>
  <c r="M868" i="8" s="1"/>
  <c r="B869" i="8"/>
  <c r="M869" i="8" s="1"/>
  <c r="B870" i="8"/>
  <c r="M870" i="8" s="1"/>
  <c r="B871" i="8"/>
  <c r="M871" i="8" s="1"/>
  <c r="B872" i="8"/>
  <c r="M872" i="8" s="1"/>
  <c r="B873" i="8"/>
  <c r="M873" i="8" s="1"/>
  <c r="B874" i="8"/>
  <c r="M874" i="8" s="1"/>
  <c r="B875" i="8"/>
  <c r="M875" i="8" s="1"/>
  <c r="B876" i="8"/>
  <c r="M876" i="8" s="1"/>
  <c r="B877" i="8"/>
  <c r="M877" i="8" s="1"/>
  <c r="B878" i="8"/>
  <c r="M878" i="8" s="1"/>
  <c r="B879" i="8"/>
  <c r="M879" i="8" s="1"/>
  <c r="B880" i="8"/>
  <c r="M880" i="8" s="1"/>
  <c r="B881" i="8"/>
  <c r="M881" i="8" s="1"/>
  <c r="B882" i="8"/>
  <c r="M882" i="8" s="1"/>
  <c r="B883" i="8"/>
  <c r="M883" i="8" s="1"/>
  <c r="B884" i="8"/>
  <c r="M884" i="8" s="1"/>
  <c r="B885" i="8"/>
  <c r="M885" i="8" s="1"/>
  <c r="B886" i="8"/>
  <c r="M886" i="8" s="1"/>
  <c r="B887" i="8"/>
  <c r="M887" i="8" s="1"/>
  <c r="B888" i="8"/>
  <c r="M888" i="8" s="1"/>
  <c r="B889" i="8"/>
  <c r="M889" i="8" s="1"/>
  <c r="B890" i="8"/>
  <c r="M890" i="8" s="1"/>
  <c r="B891" i="8"/>
  <c r="M891" i="8" s="1"/>
  <c r="B892" i="8"/>
  <c r="M892" i="8" s="1"/>
  <c r="B893" i="8"/>
  <c r="M893" i="8" s="1"/>
  <c r="B894" i="8"/>
  <c r="M894" i="8" s="1"/>
  <c r="B895" i="8"/>
  <c r="M895" i="8" s="1"/>
  <c r="B896" i="8"/>
  <c r="M896" i="8" s="1"/>
  <c r="B897" i="8"/>
  <c r="M897" i="8" s="1"/>
  <c r="B898" i="8"/>
  <c r="M898" i="8" s="1"/>
  <c r="B899" i="8"/>
  <c r="M899" i="8" s="1"/>
  <c r="B900" i="8"/>
  <c r="M900" i="8" s="1"/>
  <c r="B901" i="8"/>
  <c r="M901" i="8" s="1"/>
  <c r="B902" i="8"/>
  <c r="M902" i="8" s="1"/>
  <c r="B903" i="8"/>
  <c r="M903" i="8" s="1"/>
  <c r="B904" i="8"/>
  <c r="M904" i="8" s="1"/>
  <c r="B905" i="8"/>
  <c r="M905" i="8" s="1"/>
  <c r="B906" i="8"/>
  <c r="M906" i="8" s="1"/>
  <c r="B907" i="8"/>
  <c r="M907" i="8" s="1"/>
  <c r="B908" i="8"/>
  <c r="M908" i="8" s="1"/>
  <c r="B909" i="8"/>
  <c r="M909" i="8" s="1"/>
  <c r="B910" i="8"/>
  <c r="M910" i="8" s="1"/>
  <c r="B911" i="8"/>
  <c r="M911" i="8" s="1"/>
  <c r="B912" i="8"/>
  <c r="M912" i="8" s="1"/>
  <c r="B913" i="8"/>
  <c r="M913" i="8" s="1"/>
  <c r="B914" i="8"/>
  <c r="M914" i="8" s="1"/>
  <c r="B915" i="8"/>
  <c r="M915" i="8" s="1"/>
  <c r="B916" i="8"/>
  <c r="M916" i="8" s="1"/>
  <c r="B917" i="8"/>
  <c r="M917" i="8" s="1"/>
  <c r="B918" i="8"/>
  <c r="M918" i="8" s="1"/>
  <c r="B919" i="8"/>
  <c r="M919" i="8" s="1"/>
  <c r="B920" i="8"/>
  <c r="M920" i="8" s="1"/>
  <c r="B921" i="8"/>
  <c r="M921" i="8" s="1"/>
  <c r="B922" i="8"/>
  <c r="M922" i="8" s="1"/>
  <c r="B923" i="8"/>
  <c r="M923" i="8" s="1"/>
  <c r="B924" i="8"/>
  <c r="M924" i="8" s="1"/>
  <c r="B925" i="8"/>
  <c r="M925" i="8" s="1"/>
  <c r="B926" i="8"/>
  <c r="M926" i="8" s="1"/>
  <c r="B927" i="8"/>
  <c r="M927" i="8" s="1"/>
  <c r="B928" i="8"/>
  <c r="M928" i="8" s="1"/>
  <c r="B929" i="8"/>
  <c r="M929" i="8" s="1"/>
  <c r="B930" i="8"/>
  <c r="M930" i="8" s="1"/>
  <c r="B931" i="8"/>
  <c r="M931" i="8" s="1"/>
  <c r="B932" i="8"/>
  <c r="M932" i="8" s="1"/>
  <c r="B933" i="8"/>
  <c r="M933" i="8" s="1"/>
  <c r="B934" i="8"/>
  <c r="M934" i="8" s="1"/>
  <c r="B935" i="8"/>
  <c r="M935" i="8" s="1"/>
  <c r="B936" i="8"/>
  <c r="M936" i="8" s="1"/>
  <c r="B937" i="8"/>
  <c r="M937" i="8" s="1"/>
  <c r="B938" i="8"/>
  <c r="M938" i="8" s="1"/>
  <c r="B939" i="8"/>
  <c r="M939" i="8" s="1"/>
  <c r="B940" i="8"/>
  <c r="M940" i="8" s="1"/>
  <c r="B941" i="8"/>
  <c r="M941" i="8" s="1"/>
  <c r="B942" i="8"/>
  <c r="M942" i="8" s="1"/>
  <c r="B943" i="8"/>
  <c r="M943" i="8" s="1"/>
  <c r="B944" i="8"/>
  <c r="M944" i="8" s="1"/>
  <c r="B945" i="8"/>
  <c r="M945" i="8" s="1"/>
  <c r="B946" i="8"/>
  <c r="M946" i="8" s="1"/>
  <c r="B947" i="8"/>
  <c r="M947" i="8" s="1"/>
  <c r="B948" i="8"/>
  <c r="M948" i="8" s="1"/>
  <c r="B949" i="8"/>
  <c r="M949" i="8" s="1"/>
  <c r="B950" i="8"/>
  <c r="M950" i="8" s="1"/>
  <c r="B951" i="8"/>
  <c r="M951" i="8" s="1"/>
  <c r="B952" i="8"/>
  <c r="M952" i="8" s="1"/>
  <c r="B953" i="8"/>
  <c r="M953" i="8" s="1"/>
  <c r="B954" i="8"/>
  <c r="M954" i="8" s="1"/>
  <c r="B955" i="8"/>
  <c r="M955" i="8" s="1"/>
  <c r="B956" i="8"/>
  <c r="M956" i="8" s="1"/>
  <c r="B957" i="8"/>
  <c r="M957" i="8" s="1"/>
  <c r="B958" i="8"/>
  <c r="M958" i="8" s="1"/>
  <c r="B959" i="8"/>
  <c r="M959" i="8" s="1"/>
  <c r="B960" i="8"/>
  <c r="M960" i="8" s="1"/>
  <c r="B961" i="8"/>
  <c r="M961" i="8" s="1"/>
  <c r="B962" i="8"/>
  <c r="M962" i="8" s="1"/>
  <c r="B963" i="8"/>
  <c r="M963" i="8" s="1"/>
  <c r="B964" i="8"/>
  <c r="M964" i="8" s="1"/>
  <c r="B965" i="8"/>
  <c r="M965" i="8" s="1"/>
  <c r="B966" i="8"/>
  <c r="M966" i="8" s="1"/>
  <c r="B967" i="8"/>
  <c r="M967" i="8" s="1"/>
  <c r="B968" i="8"/>
  <c r="M968" i="8" s="1"/>
  <c r="B969" i="8"/>
  <c r="M969" i="8" s="1"/>
  <c r="B970" i="8"/>
  <c r="M970" i="8" s="1"/>
  <c r="B971" i="8"/>
  <c r="M971" i="8" s="1"/>
  <c r="B972" i="8"/>
  <c r="M972" i="8" s="1"/>
  <c r="B973" i="8"/>
  <c r="M973" i="8" s="1"/>
  <c r="B974" i="8"/>
  <c r="M974" i="8" s="1"/>
  <c r="B975" i="8"/>
  <c r="M975" i="8" s="1"/>
  <c r="B976" i="8"/>
  <c r="M976" i="8" s="1"/>
  <c r="B977" i="8"/>
  <c r="M977" i="8" s="1"/>
  <c r="B978" i="8"/>
  <c r="M978" i="8" s="1"/>
  <c r="B979" i="8"/>
  <c r="M979" i="8" s="1"/>
  <c r="B980" i="8"/>
  <c r="M980" i="8" s="1"/>
  <c r="B981" i="8"/>
  <c r="M981" i="8" s="1"/>
  <c r="B982" i="8"/>
  <c r="M982" i="8" s="1"/>
  <c r="B983" i="8"/>
  <c r="M983" i="8" s="1"/>
  <c r="B984" i="8"/>
  <c r="M984" i="8" s="1"/>
  <c r="B985" i="8"/>
  <c r="M985" i="8" s="1"/>
  <c r="B986" i="8"/>
  <c r="M986" i="8" s="1"/>
  <c r="B987" i="8"/>
  <c r="M987" i="8" s="1"/>
  <c r="B988" i="8"/>
  <c r="M988" i="8" s="1"/>
  <c r="B989" i="8"/>
  <c r="M989" i="8" s="1"/>
  <c r="B990" i="8"/>
  <c r="M990" i="8" s="1"/>
  <c r="B991" i="8"/>
  <c r="M991" i="8" s="1"/>
  <c r="B992" i="8"/>
  <c r="M992" i="8" s="1"/>
  <c r="B993" i="8"/>
  <c r="M993" i="8" s="1"/>
  <c r="B994" i="8"/>
  <c r="M994" i="8" s="1"/>
  <c r="B995" i="8"/>
  <c r="M995" i="8" s="1"/>
  <c r="B996" i="8"/>
  <c r="M996" i="8" s="1"/>
  <c r="B997" i="8"/>
  <c r="M997" i="8" s="1"/>
  <c r="B998" i="8"/>
  <c r="M998" i="8" s="1"/>
  <c r="B999" i="8"/>
  <c r="M999" i="8" s="1"/>
  <c r="B1000" i="8"/>
  <c r="M1000" i="8" s="1"/>
  <c r="A968" i="8" l="1"/>
  <c r="A904" i="8"/>
  <c r="A848" i="8"/>
  <c r="A800" i="8"/>
  <c r="A752" i="8"/>
  <c r="A712" i="8"/>
  <c r="A664" i="8"/>
  <c r="A624" i="8"/>
  <c r="A576" i="8"/>
  <c r="A544" i="8"/>
  <c r="A496" i="8"/>
  <c r="A456" i="8"/>
  <c r="A408" i="8"/>
  <c r="A368" i="8"/>
  <c r="A320" i="8"/>
  <c r="A264" i="8"/>
  <c r="A216" i="8"/>
  <c r="A184" i="8"/>
  <c r="A136" i="8"/>
  <c r="A88" i="8"/>
  <c r="A48" i="8"/>
  <c r="A991" i="8"/>
  <c r="A943" i="8"/>
  <c r="A895" i="8"/>
  <c r="A847" i="8"/>
  <c r="A799" i="8"/>
  <c r="A751" i="8"/>
  <c r="A703" i="8"/>
  <c r="A655" i="8"/>
  <c r="A607" i="8"/>
  <c r="A575" i="8"/>
  <c r="A543" i="8"/>
  <c r="A519" i="8"/>
  <c r="A487" i="8"/>
  <c r="A463" i="8"/>
  <c r="A415" i="8"/>
  <c r="A375" i="8"/>
  <c r="A327" i="8"/>
  <c r="A279" i="8"/>
  <c r="A231" i="8"/>
  <c r="A191" i="8"/>
  <c r="A151" i="8"/>
  <c r="A23" i="8"/>
  <c r="A998" i="8"/>
  <c r="A990" i="8"/>
  <c r="A982" i="8"/>
  <c r="A974" i="8"/>
  <c r="A966" i="8"/>
  <c r="A958" i="8"/>
  <c r="A950" i="8"/>
  <c r="A942" i="8"/>
  <c r="A934" i="8"/>
  <c r="A926" i="8"/>
  <c r="A918" i="8"/>
  <c r="A910" i="8"/>
  <c r="A902" i="8"/>
  <c r="A894" i="8"/>
  <c r="A886" i="8"/>
  <c r="A878" i="8"/>
  <c r="A870" i="8"/>
  <c r="A862" i="8"/>
  <c r="A854" i="8"/>
  <c r="A846" i="8"/>
  <c r="A838" i="8"/>
  <c r="A830" i="8"/>
  <c r="A822" i="8"/>
  <c r="A814" i="8"/>
  <c r="A806" i="8"/>
  <c r="A798" i="8"/>
  <c r="A790" i="8"/>
  <c r="A782" i="8"/>
  <c r="A774" i="8"/>
  <c r="A766" i="8"/>
  <c r="A758" i="8"/>
  <c r="A750" i="8"/>
  <c r="A742" i="8"/>
  <c r="A734" i="8"/>
  <c r="A726" i="8"/>
  <c r="A718" i="8"/>
  <c r="A710" i="8"/>
  <c r="A702" i="8"/>
  <c r="A694" i="8"/>
  <c r="A686" i="8"/>
  <c r="A678" i="8"/>
  <c r="A670" i="8"/>
  <c r="A662" i="8"/>
  <c r="A654" i="8"/>
  <c r="A646" i="8"/>
  <c r="A638" i="8"/>
  <c r="A630" i="8"/>
  <c r="A622" i="8"/>
  <c r="A614" i="8"/>
  <c r="A606" i="8"/>
  <c r="A598" i="8"/>
  <c r="A590" i="8"/>
  <c r="A582" i="8"/>
  <c r="A574" i="8"/>
  <c r="A566" i="8"/>
  <c r="A558" i="8"/>
  <c r="A550" i="8"/>
  <c r="A542" i="8"/>
  <c r="A534" i="8"/>
  <c r="A526" i="8"/>
  <c r="A518" i="8"/>
  <c r="A510" i="8"/>
  <c r="A502" i="8"/>
  <c r="A494" i="8"/>
  <c r="A486" i="8"/>
  <c r="A478" i="8"/>
  <c r="A470" i="8"/>
  <c r="A462" i="8"/>
  <c r="A454" i="8"/>
  <c r="A446" i="8"/>
  <c r="A438" i="8"/>
  <c r="A430" i="8"/>
  <c r="A422" i="8"/>
  <c r="A414" i="8"/>
  <c r="A406" i="8"/>
  <c r="A398" i="8"/>
  <c r="A390" i="8"/>
  <c r="A382" i="8"/>
  <c r="A374" i="8"/>
  <c r="A366" i="8"/>
  <c r="A358" i="8"/>
  <c r="A350" i="8"/>
  <c r="A342" i="8"/>
  <c r="A334" i="8"/>
  <c r="A326" i="8"/>
  <c r="A318" i="8"/>
  <c r="A310" i="8"/>
  <c r="A302" i="8"/>
  <c r="A294" i="8"/>
  <c r="A286" i="8"/>
  <c r="A278" i="8"/>
  <c r="A270" i="8"/>
  <c r="A262" i="8"/>
  <c r="A254" i="8"/>
  <c r="A246" i="8"/>
  <c r="A238" i="8"/>
  <c r="A230" i="8"/>
  <c r="A222" i="8"/>
  <c r="A214" i="8"/>
  <c r="A206" i="8"/>
  <c r="A198" i="8"/>
  <c r="A190" i="8"/>
  <c r="A182" i="8"/>
  <c r="A174" i="8"/>
  <c r="A166" i="8"/>
  <c r="A158" i="8"/>
  <c r="A150" i="8"/>
  <c r="A142" i="8"/>
  <c r="A134" i="8"/>
  <c r="A126" i="8"/>
  <c r="A118" i="8"/>
  <c r="A110" i="8"/>
  <c r="A102" i="8"/>
  <c r="A94" i="8"/>
  <c r="A86" i="8"/>
  <c r="A78" i="8"/>
  <c r="A70" i="8"/>
  <c r="A62" i="8"/>
  <c r="A54" i="8"/>
  <c r="A46" i="8"/>
  <c r="A38" i="8"/>
  <c r="A30" i="8"/>
  <c r="A22" i="8"/>
  <c r="A984" i="8"/>
  <c r="A936" i="8"/>
  <c r="A888" i="8"/>
  <c r="A856" i="8"/>
  <c r="A808" i="8"/>
  <c r="A760" i="8"/>
  <c r="A720" i="8"/>
  <c r="A672" i="8"/>
  <c r="A632" i="8"/>
  <c r="A584" i="8"/>
  <c r="A536" i="8"/>
  <c r="A488" i="8"/>
  <c r="A440" i="8"/>
  <c r="A360" i="8"/>
  <c r="A312" i="8"/>
  <c r="A272" i="8"/>
  <c r="A224" i="8"/>
  <c r="A176" i="8"/>
  <c r="A128" i="8"/>
  <c r="A80" i="8"/>
  <c r="A56" i="8"/>
  <c r="A983" i="8"/>
  <c r="A935" i="8"/>
  <c r="A887" i="8"/>
  <c r="A855" i="8"/>
  <c r="A807" i="8"/>
  <c r="A759" i="8"/>
  <c r="A711" i="8"/>
  <c r="A647" i="8"/>
  <c r="A599" i="8"/>
  <c r="A551" i="8"/>
  <c r="A511" i="8"/>
  <c r="A495" i="8"/>
  <c r="A455" i="8"/>
  <c r="A407" i="8"/>
  <c r="A367" i="8"/>
  <c r="A319" i="8"/>
  <c r="A287" i="8"/>
  <c r="A239" i="8"/>
  <c r="A199" i="8"/>
  <c r="A135" i="8"/>
  <c r="A31" i="8"/>
  <c r="A997" i="8"/>
  <c r="A989" i="8"/>
  <c r="A981" i="8"/>
  <c r="A973" i="8"/>
  <c r="A965" i="8"/>
  <c r="A957" i="8"/>
  <c r="A949" i="8"/>
  <c r="A941" i="8"/>
  <c r="A933" i="8"/>
  <c r="A925" i="8"/>
  <c r="A917" i="8"/>
  <c r="A909" i="8"/>
  <c r="A901" i="8"/>
  <c r="A893" i="8"/>
  <c r="A885" i="8"/>
  <c r="A877" i="8"/>
  <c r="A869" i="8"/>
  <c r="A861" i="8"/>
  <c r="A853" i="8"/>
  <c r="A845" i="8"/>
  <c r="A837" i="8"/>
  <c r="A829" i="8"/>
  <c r="A821" i="8"/>
  <c r="A813" i="8"/>
  <c r="A805" i="8"/>
  <c r="A797" i="8"/>
  <c r="A789" i="8"/>
  <c r="A781" i="8"/>
  <c r="A773" i="8"/>
  <c r="A765" i="8"/>
  <c r="A757" i="8"/>
  <c r="A749" i="8"/>
  <c r="A741" i="8"/>
  <c r="A733" i="8"/>
  <c r="A725" i="8"/>
  <c r="A717" i="8"/>
  <c r="A709" i="8"/>
  <c r="A701" i="8"/>
  <c r="A693" i="8"/>
  <c r="A685" i="8"/>
  <c r="A677" i="8"/>
  <c r="A669" i="8"/>
  <c r="A661" i="8"/>
  <c r="A653" i="8"/>
  <c r="A645" i="8"/>
  <c r="A637" i="8"/>
  <c r="A629" i="8"/>
  <c r="A621" i="8"/>
  <c r="A613" i="8"/>
  <c r="A605" i="8"/>
  <c r="A597" i="8"/>
  <c r="A589" i="8"/>
  <c r="A581" i="8"/>
  <c r="A573" i="8"/>
  <c r="A565" i="8"/>
  <c r="A557" i="8"/>
  <c r="A549" i="8"/>
  <c r="A541" i="8"/>
  <c r="A533" i="8"/>
  <c r="A525" i="8"/>
  <c r="A517" i="8"/>
  <c r="A509" i="8"/>
  <c r="A501" i="8"/>
  <c r="A493" i="8"/>
  <c r="A485" i="8"/>
  <c r="A477" i="8"/>
  <c r="A469" i="8"/>
  <c r="A461" i="8"/>
  <c r="A453" i="8"/>
  <c r="A445" i="8"/>
  <c r="A437" i="8"/>
  <c r="A429" i="8"/>
  <c r="A421" i="8"/>
  <c r="A413" i="8"/>
  <c r="A405" i="8"/>
  <c r="A397" i="8"/>
  <c r="A389" i="8"/>
  <c r="A381" i="8"/>
  <c r="A373" i="8"/>
  <c r="A365" i="8"/>
  <c r="A357" i="8"/>
  <c r="A349" i="8"/>
  <c r="A341" i="8"/>
  <c r="A333" i="8"/>
  <c r="A325" i="8"/>
  <c r="A317" i="8"/>
  <c r="A309" i="8"/>
  <c r="A301" i="8"/>
  <c r="A293" i="8"/>
  <c r="A285" i="8"/>
  <c r="A277" i="8"/>
  <c r="A269" i="8"/>
  <c r="A261" i="8"/>
  <c r="A253" i="8"/>
  <c r="A245" i="8"/>
  <c r="A237" i="8"/>
  <c r="A229" i="8"/>
  <c r="A221" i="8"/>
  <c r="A213" i="8"/>
  <c r="A205" i="8"/>
  <c r="A197" i="8"/>
  <c r="A189" i="8"/>
  <c r="A181" i="8"/>
  <c r="A173" i="8"/>
  <c r="A165" i="8"/>
  <c r="A157" i="8"/>
  <c r="A149" i="8"/>
  <c r="A141" i="8"/>
  <c r="A133" i="8"/>
  <c r="A125" i="8"/>
  <c r="A117" i="8"/>
  <c r="A109" i="8"/>
  <c r="A101" i="8"/>
  <c r="A93" i="8"/>
  <c r="A85" i="8"/>
  <c r="A77" i="8"/>
  <c r="A69" i="8"/>
  <c r="A61" i="8"/>
  <c r="A53" i="8"/>
  <c r="A45" i="8"/>
  <c r="A37" i="8"/>
  <c r="A29" i="8"/>
  <c r="A992" i="8"/>
  <c r="A944" i="8"/>
  <c r="A912" i="8"/>
  <c r="A872" i="8"/>
  <c r="A824" i="8"/>
  <c r="A792" i="8"/>
  <c r="A744" i="8"/>
  <c r="A704" i="8"/>
  <c r="A648" i="8"/>
  <c r="A608" i="8"/>
  <c r="A568" i="8"/>
  <c r="A528" i="8"/>
  <c r="A472" i="8"/>
  <c r="A432" i="8"/>
  <c r="A376" i="8"/>
  <c r="A328" i="8"/>
  <c r="A288" i="8"/>
  <c r="A240" i="8"/>
  <c r="A168" i="8"/>
  <c r="A120" i="8"/>
  <c r="A72" i="8"/>
  <c r="A64" i="8"/>
  <c r="A999" i="8"/>
  <c r="A959" i="8"/>
  <c r="A911" i="8"/>
  <c r="A863" i="8"/>
  <c r="A831" i="8"/>
  <c r="A783" i="8"/>
  <c r="A735" i="8"/>
  <c r="A687" i="8"/>
  <c r="A639" i="8"/>
  <c r="A591" i="8"/>
  <c r="A527" i="8"/>
  <c r="A423" i="8"/>
  <c r="A351" i="8"/>
  <c r="A295" i="8"/>
  <c r="A247" i="8"/>
  <c r="A207" i="8"/>
  <c r="A167" i="8"/>
  <c r="A127" i="8"/>
  <c r="A111" i="8"/>
  <c r="A95" i="8"/>
  <c r="A79" i="8"/>
  <c r="A39" i="8"/>
  <c r="A972" i="8"/>
  <c r="A940" i="8"/>
  <c r="A916" i="8"/>
  <c r="A892" i="8"/>
  <c r="A876" i="8"/>
  <c r="A868" i="8"/>
  <c r="A836" i="8"/>
  <c r="A828" i="8"/>
  <c r="A820" i="8"/>
  <c r="A812" i="8"/>
  <c r="A804" i="8"/>
  <c r="A796" i="8"/>
  <c r="A788" i="8"/>
  <c r="A780" i="8"/>
  <c r="A772" i="8"/>
  <c r="A764" i="8"/>
  <c r="A756" i="8"/>
  <c r="A748" i="8"/>
  <c r="A740" i="8"/>
  <c r="A732" i="8"/>
  <c r="A724" i="8"/>
  <c r="A716" i="8"/>
  <c r="A708" i="8"/>
  <c r="A700" i="8"/>
  <c r="A692" i="8"/>
  <c r="A684" i="8"/>
  <c r="A676" i="8"/>
  <c r="A668" i="8"/>
  <c r="A660" i="8"/>
  <c r="A652" i="8"/>
  <c r="A644" i="8"/>
  <c r="A636" i="8"/>
  <c r="A628" i="8"/>
  <c r="A620" i="8"/>
  <c r="A612" i="8"/>
  <c r="A604" i="8"/>
  <c r="A596" i="8"/>
  <c r="A588" i="8"/>
  <c r="A580" i="8"/>
  <c r="A572" i="8"/>
  <c r="A564" i="8"/>
  <c r="A556" i="8"/>
  <c r="A548" i="8"/>
  <c r="A540" i="8"/>
  <c r="A532" i="8"/>
  <c r="A524" i="8"/>
  <c r="A516" i="8"/>
  <c r="A508" i="8"/>
  <c r="A500" i="8"/>
  <c r="A492" i="8"/>
  <c r="A484" i="8"/>
  <c r="A476" i="8"/>
  <c r="A468" i="8"/>
  <c r="A460" i="8"/>
  <c r="A452" i="8"/>
  <c r="A444" i="8"/>
  <c r="A436" i="8"/>
  <c r="A428" i="8"/>
  <c r="A420" i="8"/>
  <c r="A412" i="8"/>
  <c r="A404" i="8"/>
  <c r="A396" i="8"/>
  <c r="A388" i="8"/>
  <c r="A380" i="8"/>
  <c r="A372" i="8"/>
  <c r="A364" i="8"/>
  <c r="A356" i="8"/>
  <c r="A348" i="8"/>
  <c r="A340" i="8"/>
  <c r="A332" i="8"/>
  <c r="A324" i="8"/>
  <c r="A316" i="8"/>
  <c r="A308" i="8"/>
  <c r="A300" i="8"/>
  <c r="A292" i="8"/>
  <c r="A284" i="8"/>
  <c r="A276" i="8"/>
  <c r="A268" i="8"/>
  <c r="A260" i="8"/>
  <c r="A252" i="8"/>
  <c r="A244" i="8"/>
  <c r="A236" i="8"/>
  <c r="A228" i="8"/>
  <c r="A220" i="8"/>
  <c r="A212" i="8"/>
  <c r="A204" i="8"/>
  <c r="A196" i="8"/>
  <c r="A188" i="8"/>
  <c r="A180" i="8"/>
  <c r="A172" i="8"/>
  <c r="A164" i="8"/>
  <c r="A156" i="8"/>
  <c r="A148" i="8"/>
  <c r="A140" i="8"/>
  <c r="A132" i="8"/>
  <c r="A124" i="8"/>
  <c r="A116" i="8"/>
  <c r="A108" i="8"/>
  <c r="A100" i="8"/>
  <c r="A92" i="8"/>
  <c r="A84" i="8"/>
  <c r="A76" i="8"/>
  <c r="A68" i="8"/>
  <c r="A60" i="8"/>
  <c r="A52" i="8"/>
  <c r="A44" i="8"/>
  <c r="A36" i="8"/>
  <c r="A28" i="8"/>
  <c r="A976" i="8"/>
  <c r="A928" i="8"/>
  <c r="A880" i="8"/>
  <c r="A832" i="8"/>
  <c r="A784" i="8"/>
  <c r="A736" i="8"/>
  <c r="A696" i="8"/>
  <c r="A656" i="8"/>
  <c r="A616" i="8"/>
  <c r="A560" i="8"/>
  <c r="A520" i="8"/>
  <c r="A480" i="8"/>
  <c r="A424" i="8"/>
  <c r="A392" i="8"/>
  <c r="A336" i="8"/>
  <c r="A280" i="8"/>
  <c r="A232" i="8"/>
  <c r="A192" i="8"/>
  <c r="A144" i="8"/>
  <c r="A96" i="8"/>
  <c r="A24" i="8"/>
  <c r="A951" i="8"/>
  <c r="A903" i="8"/>
  <c r="A839" i="8"/>
  <c r="A791" i="8"/>
  <c r="A743" i="8"/>
  <c r="A679" i="8"/>
  <c r="A631" i="8"/>
  <c r="A583" i="8"/>
  <c r="A535" i="8"/>
  <c r="A447" i="8"/>
  <c r="A399" i="8"/>
  <c r="A359" i="8"/>
  <c r="A311" i="8"/>
  <c r="A255" i="8"/>
  <c r="A183" i="8"/>
  <c r="A143" i="8"/>
  <c r="A119" i="8"/>
  <c r="A103" i="8"/>
  <c r="A87" i="8"/>
  <c r="A71" i="8"/>
  <c r="A55" i="8"/>
  <c r="A988" i="8"/>
  <c r="A956" i="8"/>
  <c r="A932" i="8"/>
  <c r="A900" i="8"/>
  <c r="A884" i="8"/>
  <c r="A844" i="8"/>
  <c r="A971" i="8"/>
  <c r="A947" i="8"/>
  <c r="A923" i="8"/>
  <c r="A899" i="8"/>
  <c r="A891" i="8"/>
  <c r="A883" i="8"/>
  <c r="A875" i="8"/>
  <c r="A867" i="8"/>
  <c r="A859" i="8"/>
  <c r="A851" i="8"/>
  <c r="A843" i="8"/>
  <c r="A835" i="8"/>
  <c r="A827" i="8"/>
  <c r="A819" i="8"/>
  <c r="A811" i="8"/>
  <c r="A803" i="8"/>
  <c r="A795" i="8"/>
  <c r="A787" i="8"/>
  <c r="A779" i="8"/>
  <c r="A771" i="8"/>
  <c r="A763" i="8"/>
  <c r="A755" i="8"/>
  <c r="A747" i="8"/>
  <c r="A739" i="8"/>
  <c r="A731" i="8"/>
  <c r="A723" i="8"/>
  <c r="A715" i="8"/>
  <c r="A707" i="8"/>
  <c r="A699" i="8"/>
  <c r="A691" i="8"/>
  <c r="A683" i="8"/>
  <c r="A675" i="8"/>
  <c r="A667" i="8"/>
  <c r="A659" i="8"/>
  <c r="A651" i="8"/>
  <c r="A643" i="8"/>
  <c r="A635" i="8"/>
  <c r="A627" i="8"/>
  <c r="A619" i="8"/>
  <c r="A611" i="8"/>
  <c r="A603" i="8"/>
  <c r="A595" i="8"/>
  <c r="A587" i="8"/>
  <c r="A579" i="8"/>
  <c r="A571" i="8"/>
  <c r="A563" i="8"/>
  <c r="A555" i="8"/>
  <c r="A547" i="8"/>
  <c r="A539" i="8"/>
  <c r="A531" i="8"/>
  <c r="A523" i="8"/>
  <c r="A515" i="8"/>
  <c r="A507" i="8"/>
  <c r="A499" i="8"/>
  <c r="A491" i="8"/>
  <c r="A483" i="8"/>
  <c r="A475" i="8"/>
  <c r="A467" i="8"/>
  <c r="A459" i="8"/>
  <c r="A451" i="8"/>
  <c r="A443" i="8"/>
  <c r="A435" i="8"/>
  <c r="A427" i="8"/>
  <c r="A419" i="8"/>
  <c r="A411" i="8"/>
  <c r="A403" i="8"/>
  <c r="A395" i="8"/>
  <c r="A387" i="8"/>
  <c r="A379" i="8"/>
  <c r="A371" i="8"/>
  <c r="A363" i="8"/>
  <c r="A355" i="8"/>
  <c r="A347" i="8"/>
  <c r="A339" i="8"/>
  <c r="A331" i="8"/>
  <c r="A323" i="8"/>
  <c r="A315" i="8"/>
  <c r="A307" i="8"/>
  <c r="A299" i="8"/>
  <c r="A291" i="8"/>
  <c r="A283" i="8"/>
  <c r="A275" i="8"/>
  <c r="A267" i="8"/>
  <c r="A259" i="8"/>
  <c r="A251" i="8"/>
  <c r="A243" i="8"/>
  <c r="A235" i="8"/>
  <c r="A227" i="8"/>
  <c r="A219" i="8"/>
  <c r="A211" i="8"/>
  <c r="A203" i="8"/>
  <c r="A195" i="8"/>
  <c r="A187" i="8"/>
  <c r="A179" i="8"/>
  <c r="A171" i="8"/>
  <c r="A163" i="8"/>
  <c r="A155" i="8"/>
  <c r="A147" i="8"/>
  <c r="A139" i="8"/>
  <c r="A131" i="8"/>
  <c r="A123" i="8"/>
  <c r="A115" i="8"/>
  <c r="A107" i="8"/>
  <c r="A99" i="8"/>
  <c r="A91" i="8"/>
  <c r="A83" i="8"/>
  <c r="A75" i="8"/>
  <c r="A67" i="8"/>
  <c r="A59" i="8"/>
  <c r="A51" i="8"/>
  <c r="A43" i="8"/>
  <c r="A35" i="8"/>
  <c r="A27" i="8"/>
  <c r="A952" i="8"/>
  <c r="A896" i="8"/>
  <c r="A840" i="8"/>
  <c r="A768" i="8"/>
  <c r="A680" i="8"/>
  <c r="A600" i="8"/>
  <c r="A552" i="8"/>
  <c r="A504" i="8"/>
  <c r="A448" i="8"/>
  <c r="A400" i="8"/>
  <c r="A344" i="8"/>
  <c r="A304" i="8"/>
  <c r="A256" i="8"/>
  <c r="A208" i="8"/>
  <c r="A160" i="8"/>
  <c r="A112" i="8"/>
  <c r="A32" i="8"/>
  <c r="A967" i="8"/>
  <c r="A919" i="8"/>
  <c r="A871" i="8"/>
  <c r="A823" i="8"/>
  <c r="A775" i="8"/>
  <c r="A719" i="8"/>
  <c r="A671" i="8"/>
  <c r="A623" i="8"/>
  <c r="A559" i="8"/>
  <c r="A479" i="8"/>
  <c r="A439" i="8"/>
  <c r="A391" i="8"/>
  <c r="A335" i="8"/>
  <c r="A271" i="8"/>
  <c r="A215" i="8"/>
  <c r="A159" i="8"/>
  <c r="A47" i="8"/>
  <c r="A980" i="8"/>
  <c r="A948" i="8"/>
  <c r="A908" i="8"/>
  <c r="A860" i="8"/>
  <c r="A987" i="8"/>
  <c r="A955" i="8"/>
  <c r="A931" i="8"/>
  <c r="A915" i="8"/>
  <c r="A978" i="8"/>
  <c r="A954" i="8"/>
  <c r="A930" i="8"/>
  <c r="A914" i="8"/>
  <c r="A898" i="8"/>
  <c r="A882" i="8"/>
  <c r="A866" i="8"/>
  <c r="A858" i="8"/>
  <c r="A850" i="8"/>
  <c r="A842" i="8"/>
  <c r="A834" i="8"/>
  <c r="A826" i="8"/>
  <c r="A818" i="8"/>
  <c r="A810" i="8"/>
  <c r="A802" i="8"/>
  <c r="A794" i="8"/>
  <c r="A786" i="8"/>
  <c r="A778" i="8"/>
  <c r="A770" i="8"/>
  <c r="A762" i="8"/>
  <c r="A754" i="8"/>
  <c r="A746" i="8"/>
  <c r="A738" i="8"/>
  <c r="A730" i="8"/>
  <c r="A722" i="8"/>
  <c r="A714" i="8"/>
  <c r="A706" i="8"/>
  <c r="A698" i="8"/>
  <c r="A690" i="8"/>
  <c r="A682" i="8"/>
  <c r="A674" i="8"/>
  <c r="A666" i="8"/>
  <c r="A658" i="8"/>
  <c r="A650" i="8"/>
  <c r="A642" i="8"/>
  <c r="A634" i="8"/>
  <c r="A626" i="8"/>
  <c r="A618" i="8"/>
  <c r="A610" i="8"/>
  <c r="A602" i="8"/>
  <c r="A594" i="8"/>
  <c r="A586" i="8"/>
  <c r="A578" i="8"/>
  <c r="A570" i="8"/>
  <c r="A562" i="8"/>
  <c r="A554" i="8"/>
  <c r="A546" i="8"/>
  <c r="A538" i="8"/>
  <c r="A530" i="8"/>
  <c r="A522" i="8"/>
  <c r="A514" i="8"/>
  <c r="A506" i="8"/>
  <c r="A498" i="8"/>
  <c r="A490" i="8"/>
  <c r="A482" i="8"/>
  <c r="A474" i="8"/>
  <c r="A466" i="8"/>
  <c r="A458" i="8"/>
  <c r="A450" i="8"/>
  <c r="A442" i="8"/>
  <c r="A434" i="8"/>
  <c r="A426" i="8"/>
  <c r="A418" i="8"/>
  <c r="A410" i="8"/>
  <c r="A402" i="8"/>
  <c r="A394" i="8"/>
  <c r="A386" i="8"/>
  <c r="A378" i="8"/>
  <c r="A370" i="8"/>
  <c r="A362" i="8"/>
  <c r="A354" i="8"/>
  <c r="A346" i="8"/>
  <c r="A338" i="8"/>
  <c r="A330" i="8"/>
  <c r="A322" i="8"/>
  <c r="A314" i="8"/>
  <c r="A306" i="8"/>
  <c r="A298" i="8"/>
  <c r="A290" i="8"/>
  <c r="A282" i="8"/>
  <c r="A274" i="8"/>
  <c r="A266" i="8"/>
  <c r="A258" i="8"/>
  <c r="A250" i="8"/>
  <c r="A242" i="8"/>
  <c r="A234" i="8"/>
  <c r="A226" i="8"/>
  <c r="A218" i="8"/>
  <c r="A210" i="8"/>
  <c r="A202" i="8"/>
  <c r="A194" i="8"/>
  <c r="A186" i="8"/>
  <c r="A178" i="8"/>
  <c r="A170" i="8"/>
  <c r="A162" i="8"/>
  <c r="A154" i="8"/>
  <c r="A146" i="8"/>
  <c r="A138" i="8"/>
  <c r="A130" i="8"/>
  <c r="A122" i="8"/>
  <c r="A114" i="8"/>
  <c r="A106" i="8"/>
  <c r="A98" i="8"/>
  <c r="A90" i="8"/>
  <c r="A82" i="8"/>
  <c r="A74" i="8"/>
  <c r="A66" i="8"/>
  <c r="A58" i="8"/>
  <c r="A50" i="8"/>
  <c r="A42" i="8"/>
  <c r="A34" i="8"/>
  <c r="A26" i="8"/>
  <c r="A18" i="8"/>
  <c r="A1000" i="8"/>
  <c r="A960" i="8"/>
  <c r="A920" i="8"/>
  <c r="A864" i="8"/>
  <c r="A816" i="8"/>
  <c r="A776" i="8"/>
  <c r="A728" i="8"/>
  <c r="A688" i="8"/>
  <c r="A640" i="8"/>
  <c r="A592" i="8"/>
  <c r="A512" i="8"/>
  <c r="A464" i="8"/>
  <c r="A416" i="8"/>
  <c r="A384" i="8"/>
  <c r="A352" i="8"/>
  <c r="A296" i="8"/>
  <c r="A248" i="8"/>
  <c r="A200" i="8"/>
  <c r="A152" i="8"/>
  <c r="A104" i="8"/>
  <c r="A40" i="8"/>
  <c r="A975" i="8"/>
  <c r="A927" i="8"/>
  <c r="A879" i="8"/>
  <c r="A815" i="8"/>
  <c r="A767" i="8"/>
  <c r="A727" i="8"/>
  <c r="A695" i="8"/>
  <c r="A663" i="8"/>
  <c r="A615" i="8"/>
  <c r="A567" i="8"/>
  <c r="A503" i="8"/>
  <c r="A471" i="8"/>
  <c r="A431" i="8"/>
  <c r="A383" i="8"/>
  <c r="A343" i="8"/>
  <c r="A303" i="8"/>
  <c r="A263" i="8"/>
  <c r="A223" i="8"/>
  <c r="A175" i="8"/>
  <c r="A63" i="8"/>
  <c r="A996" i="8"/>
  <c r="A964" i="8"/>
  <c r="A924" i="8"/>
  <c r="A852" i="8"/>
  <c r="A995" i="8"/>
  <c r="A979" i="8"/>
  <c r="A963" i="8"/>
  <c r="A939" i="8"/>
  <c r="A907" i="8"/>
  <c r="A994" i="8"/>
  <c r="A986" i="8"/>
  <c r="A970" i="8"/>
  <c r="A962" i="8"/>
  <c r="A946" i="8"/>
  <c r="A938" i="8"/>
  <c r="A922" i="8"/>
  <c r="A906" i="8"/>
  <c r="A890" i="8"/>
  <c r="A874" i="8"/>
  <c r="A993" i="8"/>
  <c r="A985" i="8"/>
  <c r="A977" i="8"/>
  <c r="A969" i="8"/>
  <c r="A961" i="8"/>
  <c r="A953" i="8"/>
  <c r="A945" i="8"/>
  <c r="A937" i="8"/>
  <c r="A929" i="8"/>
  <c r="A921" i="8"/>
  <c r="A913" i="8"/>
  <c r="A905" i="8"/>
  <c r="A897" i="8"/>
  <c r="A889" i="8"/>
  <c r="A881" i="8"/>
  <c r="A873" i="8"/>
  <c r="A865" i="8"/>
  <c r="A857" i="8"/>
  <c r="A849" i="8"/>
  <c r="A841" i="8"/>
  <c r="A833" i="8"/>
  <c r="A825" i="8"/>
  <c r="A817" i="8"/>
  <c r="A809" i="8"/>
  <c r="A801" i="8"/>
  <c r="A793" i="8"/>
  <c r="A785" i="8"/>
  <c r="A777" i="8"/>
  <c r="A769" i="8"/>
  <c r="A761" i="8"/>
  <c r="A753" i="8"/>
  <c r="A745" i="8"/>
  <c r="A737" i="8"/>
  <c r="A729" i="8"/>
  <c r="A721" i="8"/>
  <c r="A713" i="8"/>
  <c r="A705" i="8"/>
  <c r="A697" i="8"/>
  <c r="A689" i="8"/>
  <c r="A681" i="8"/>
  <c r="A673" i="8"/>
  <c r="A665" i="8"/>
  <c r="A657" i="8"/>
  <c r="A649" i="8"/>
  <c r="A641" i="8"/>
  <c r="A633" i="8"/>
  <c r="A625" i="8"/>
  <c r="A617" i="8"/>
  <c r="A609" i="8"/>
  <c r="A601" i="8"/>
  <c r="A593" i="8"/>
  <c r="A585" i="8"/>
  <c r="A577" i="8"/>
  <c r="A569" i="8"/>
  <c r="A561" i="8"/>
  <c r="A553" i="8"/>
  <c r="A545" i="8"/>
  <c r="A537" i="8"/>
  <c r="A529" i="8"/>
  <c r="A521" i="8"/>
  <c r="A513" i="8"/>
  <c r="A505" i="8"/>
  <c r="A497" i="8"/>
  <c r="A489" i="8"/>
  <c r="A481" i="8"/>
  <c r="A473" i="8"/>
  <c r="A465" i="8"/>
  <c r="A457" i="8"/>
  <c r="A449" i="8"/>
  <c r="A441" i="8"/>
  <c r="A433" i="8"/>
  <c r="A425" i="8"/>
  <c r="A417" i="8"/>
  <c r="A409" i="8"/>
  <c r="A401" i="8"/>
  <c r="A393" i="8"/>
  <c r="A385" i="8"/>
  <c r="A377" i="8"/>
  <c r="A369" i="8"/>
  <c r="A361" i="8"/>
  <c r="A353" i="8"/>
  <c r="A345" i="8"/>
  <c r="A337" i="8"/>
  <c r="A329" i="8"/>
  <c r="A321" i="8"/>
  <c r="A313" i="8"/>
  <c r="A305" i="8"/>
  <c r="A297" i="8"/>
  <c r="A289" i="8"/>
  <c r="A281" i="8"/>
  <c r="A273" i="8"/>
  <c r="A265" i="8"/>
  <c r="A257" i="8"/>
  <c r="A249" i="8"/>
  <c r="A241" i="8"/>
  <c r="A233" i="8"/>
  <c r="A225" i="8"/>
  <c r="A217" i="8"/>
  <c r="A209" i="8"/>
  <c r="A201" i="8"/>
  <c r="A193" i="8"/>
  <c r="A185" i="8"/>
  <c r="A177" i="8"/>
  <c r="A169" i="8"/>
  <c r="A161" i="8"/>
  <c r="A153" i="8"/>
  <c r="A145" i="8"/>
  <c r="A137" i="8"/>
  <c r="A129" i="8"/>
  <c r="A121" i="8"/>
  <c r="A113" i="8"/>
  <c r="A105" i="8"/>
  <c r="A97" i="8"/>
  <c r="A89" i="8"/>
  <c r="A81" i="8"/>
  <c r="A73" i="8"/>
  <c r="A65" i="8"/>
  <c r="A57" i="8"/>
  <c r="A49" i="8"/>
  <c r="A41" i="8"/>
  <c r="A33" i="8"/>
  <c r="A25" i="8"/>
  <c r="A21" i="8"/>
  <c r="D21" i="8"/>
  <c r="A20" i="8"/>
  <c r="D20" i="8"/>
  <c r="F20" i="8"/>
  <c r="A19" i="8"/>
  <c r="K985" i="8"/>
  <c r="K961" i="8"/>
  <c r="K913" i="8"/>
  <c r="K889" i="8"/>
  <c r="K865" i="8"/>
  <c r="K841" i="8"/>
  <c r="K817" i="8"/>
  <c r="K801" i="8"/>
  <c r="K777" i="8"/>
  <c r="K753" i="8"/>
  <c r="K729" i="8"/>
  <c r="K705" i="8"/>
  <c r="K681" i="8"/>
  <c r="K657" i="8"/>
  <c r="K641" i="8"/>
  <c r="K617" i="8"/>
  <c r="K585" i="8"/>
  <c r="K569" i="8"/>
  <c r="K545" i="8"/>
  <c r="K521" i="8"/>
  <c r="K497" i="8"/>
  <c r="K473" i="8"/>
  <c r="K449" i="8"/>
  <c r="K425" i="8"/>
  <c r="K401" i="8"/>
  <c r="K377" i="8"/>
  <c r="K353" i="8"/>
  <c r="K329" i="8"/>
  <c r="K305" i="8"/>
  <c r="K273" i="8"/>
  <c r="K249" i="8"/>
  <c r="K225" i="8"/>
  <c r="K209" i="8"/>
  <c r="K193" i="8"/>
  <c r="K177" i="8"/>
  <c r="K161" i="8"/>
  <c r="K145" i="8"/>
  <c r="K129" i="8"/>
  <c r="K105" i="8"/>
  <c r="K89" i="8"/>
  <c r="K73" i="8"/>
  <c r="K65" i="8"/>
  <c r="K49" i="8"/>
  <c r="K1000" i="8"/>
  <c r="K992" i="8"/>
  <c r="K984" i="8"/>
  <c r="K976" i="8"/>
  <c r="K968" i="8"/>
  <c r="K960" i="8"/>
  <c r="K952" i="8"/>
  <c r="K944" i="8"/>
  <c r="K936" i="8"/>
  <c r="K928" i="8"/>
  <c r="K920" i="8"/>
  <c r="K912" i="8"/>
  <c r="K904" i="8"/>
  <c r="K896" i="8"/>
  <c r="K888" i="8"/>
  <c r="K880" i="8"/>
  <c r="K872" i="8"/>
  <c r="K864" i="8"/>
  <c r="K856" i="8"/>
  <c r="K848" i="8"/>
  <c r="K840" i="8"/>
  <c r="K832" i="8"/>
  <c r="K824" i="8"/>
  <c r="K816" i="8"/>
  <c r="K808" i="8"/>
  <c r="K800" i="8"/>
  <c r="K792" i="8"/>
  <c r="K784" i="8"/>
  <c r="K776" i="8"/>
  <c r="K768" i="8"/>
  <c r="K760" i="8"/>
  <c r="K752" i="8"/>
  <c r="K744" i="8"/>
  <c r="K736" i="8"/>
  <c r="K728" i="8"/>
  <c r="K720" i="8"/>
  <c r="K712" i="8"/>
  <c r="K704" i="8"/>
  <c r="K696" i="8"/>
  <c r="K688" i="8"/>
  <c r="K680" i="8"/>
  <c r="K672" i="8"/>
  <c r="K664" i="8"/>
  <c r="K656" i="8"/>
  <c r="K648" i="8"/>
  <c r="K640" i="8"/>
  <c r="K632" i="8"/>
  <c r="K624" i="8"/>
  <c r="K616" i="8"/>
  <c r="K608" i="8"/>
  <c r="K600" i="8"/>
  <c r="K592" i="8"/>
  <c r="K584" i="8"/>
  <c r="K576" i="8"/>
  <c r="K568" i="8"/>
  <c r="K560" i="8"/>
  <c r="K552" i="8"/>
  <c r="K544" i="8"/>
  <c r="K536" i="8"/>
  <c r="K528" i="8"/>
  <c r="K520" i="8"/>
  <c r="K512" i="8"/>
  <c r="K504" i="8"/>
  <c r="K496" i="8"/>
  <c r="K488" i="8"/>
  <c r="K480" i="8"/>
  <c r="K472" i="8"/>
  <c r="K464" i="8"/>
  <c r="K456" i="8"/>
  <c r="K448" i="8"/>
  <c r="K440" i="8"/>
  <c r="K432" i="8"/>
  <c r="K424" i="8"/>
  <c r="K416" i="8"/>
  <c r="K408" i="8"/>
  <c r="K400" i="8"/>
  <c r="K392" i="8"/>
  <c r="K384" i="8"/>
  <c r="K376" i="8"/>
  <c r="K368" i="8"/>
  <c r="K360" i="8"/>
  <c r="K352" i="8"/>
  <c r="K344" i="8"/>
  <c r="K336" i="8"/>
  <c r="K328" i="8"/>
  <c r="K320" i="8"/>
  <c r="K312" i="8"/>
  <c r="K304" i="8"/>
  <c r="K296" i="8"/>
  <c r="K288" i="8"/>
  <c r="K280" i="8"/>
  <c r="K272" i="8"/>
  <c r="K264" i="8"/>
  <c r="K256" i="8"/>
  <c r="K248" i="8"/>
  <c r="K240" i="8"/>
  <c r="K232" i="8"/>
  <c r="K224" i="8"/>
  <c r="K216" i="8"/>
  <c r="K208" i="8"/>
  <c r="K200" i="8"/>
  <c r="K192" i="8"/>
  <c r="K184" i="8"/>
  <c r="K176" i="8"/>
  <c r="K168" i="8"/>
  <c r="K160" i="8"/>
  <c r="K152" i="8"/>
  <c r="K144" i="8"/>
  <c r="K136" i="8"/>
  <c r="K128" i="8"/>
  <c r="K120" i="8"/>
  <c r="K112" i="8"/>
  <c r="K104" i="8"/>
  <c r="K96" i="8"/>
  <c r="K88" i="8"/>
  <c r="K80" i="8"/>
  <c r="K72" i="8"/>
  <c r="K64" i="8"/>
  <c r="K56" i="8"/>
  <c r="K48" i="8"/>
  <c r="K40" i="8"/>
  <c r="K32" i="8"/>
  <c r="K24" i="8"/>
  <c r="K937" i="8"/>
  <c r="K905" i="8"/>
  <c r="K881" i="8"/>
  <c r="K849" i="8"/>
  <c r="K825" i="8"/>
  <c r="K793" i="8"/>
  <c r="K769" i="8"/>
  <c r="K745" i="8"/>
  <c r="K721" i="8"/>
  <c r="K697" i="8"/>
  <c r="K673" i="8"/>
  <c r="K649" i="8"/>
  <c r="K633" i="8"/>
  <c r="K609" i="8"/>
  <c r="K601" i="8"/>
  <c r="K577" i="8"/>
  <c r="K553" i="8"/>
  <c r="K529" i="8"/>
  <c r="K505" i="8"/>
  <c r="K481" i="8"/>
  <c r="K457" i="8"/>
  <c r="K433" i="8"/>
  <c r="K409" i="8"/>
  <c r="K385" i="8"/>
  <c r="K361" i="8"/>
  <c r="K345" i="8"/>
  <c r="K321" i="8"/>
  <c r="K297" i="8"/>
  <c r="K281" i="8"/>
  <c r="K257" i="8"/>
  <c r="K241" i="8"/>
  <c r="K217" i="8"/>
  <c r="K201" i="8"/>
  <c r="K185" i="8"/>
  <c r="K169" i="8"/>
  <c r="K153" i="8"/>
  <c r="K137" i="8"/>
  <c r="K113" i="8"/>
  <c r="K97" i="8"/>
  <c r="K81" i="8"/>
  <c r="K57" i="8"/>
  <c r="K999" i="8"/>
  <c r="K991" i="8"/>
  <c r="K983" i="8"/>
  <c r="K975" i="8"/>
  <c r="K967" i="8"/>
  <c r="K959" i="8"/>
  <c r="K951" i="8"/>
  <c r="K943" i="8"/>
  <c r="K935" i="8"/>
  <c r="K927" i="8"/>
  <c r="K919" i="8"/>
  <c r="K911" i="8"/>
  <c r="K903" i="8"/>
  <c r="K895" i="8"/>
  <c r="K887" i="8"/>
  <c r="K879" i="8"/>
  <c r="K871" i="8"/>
  <c r="K863" i="8"/>
  <c r="K855" i="8"/>
  <c r="K847" i="8"/>
  <c r="K839" i="8"/>
  <c r="K831" i="8"/>
  <c r="K823" i="8"/>
  <c r="K815" i="8"/>
  <c r="K807" i="8"/>
  <c r="K799" i="8"/>
  <c r="K791" i="8"/>
  <c r="K783" i="8"/>
  <c r="K775" i="8"/>
  <c r="K767" i="8"/>
  <c r="K759" i="8"/>
  <c r="K751" i="8"/>
  <c r="K743" i="8"/>
  <c r="K735" i="8"/>
  <c r="K727" i="8"/>
  <c r="K719" i="8"/>
  <c r="K711" i="8"/>
  <c r="K703" i="8"/>
  <c r="K695" i="8"/>
  <c r="K687" i="8"/>
  <c r="K679" i="8"/>
  <c r="K671" i="8"/>
  <c r="K663" i="8"/>
  <c r="K655" i="8"/>
  <c r="K647" i="8"/>
  <c r="K639" i="8"/>
  <c r="K631" i="8"/>
  <c r="K623" i="8"/>
  <c r="K615" i="8"/>
  <c r="K607" i="8"/>
  <c r="K599" i="8"/>
  <c r="K591" i="8"/>
  <c r="K583" i="8"/>
  <c r="K575" i="8"/>
  <c r="K567" i="8"/>
  <c r="K559" i="8"/>
  <c r="K551" i="8"/>
  <c r="K543" i="8"/>
  <c r="K535" i="8"/>
  <c r="K527" i="8"/>
  <c r="K519" i="8"/>
  <c r="K511" i="8"/>
  <c r="K503" i="8"/>
  <c r="K495" i="8"/>
  <c r="K487" i="8"/>
  <c r="K479" i="8"/>
  <c r="K471" i="8"/>
  <c r="K463" i="8"/>
  <c r="K455" i="8"/>
  <c r="K447" i="8"/>
  <c r="K439" i="8"/>
  <c r="K431" i="8"/>
  <c r="K423" i="8"/>
  <c r="K415" i="8"/>
  <c r="K407" i="8"/>
  <c r="K399" i="8"/>
  <c r="K391" i="8"/>
  <c r="K383" i="8"/>
  <c r="K375" i="8"/>
  <c r="K367" i="8"/>
  <c r="K359" i="8"/>
  <c r="K351" i="8"/>
  <c r="K343" i="8"/>
  <c r="K335" i="8"/>
  <c r="K327" i="8"/>
  <c r="K319" i="8"/>
  <c r="K311" i="8"/>
  <c r="K303" i="8"/>
  <c r="K295" i="8"/>
  <c r="K287" i="8"/>
  <c r="K279" i="8"/>
  <c r="K271" i="8"/>
  <c r="K263" i="8"/>
  <c r="K255" i="8"/>
  <c r="K247" i="8"/>
  <c r="K239" i="8"/>
  <c r="K231" i="8"/>
  <c r="K223" i="8"/>
  <c r="K215" i="8"/>
  <c r="K207" i="8"/>
  <c r="K199" i="8"/>
  <c r="K191" i="8"/>
  <c r="K183" i="8"/>
  <c r="K175" i="8"/>
  <c r="K167" i="8"/>
  <c r="K159" i="8"/>
  <c r="K151" i="8"/>
  <c r="K143" i="8"/>
  <c r="K135" i="8"/>
  <c r="K127" i="8"/>
  <c r="K119" i="8"/>
  <c r="K111" i="8"/>
  <c r="K103" i="8"/>
  <c r="K95" i="8"/>
  <c r="K87" i="8"/>
  <c r="K79" i="8"/>
  <c r="K71" i="8"/>
  <c r="K63" i="8"/>
  <c r="K55" i="8"/>
  <c r="K47" i="8"/>
  <c r="K39" i="8"/>
  <c r="K31" i="8"/>
  <c r="K23" i="8"/>
  <c r="K945" i="8"/>
  <c r="K897" i="8"/>
  <c r="K873" i="8"/>
  <c r="K857" i="8"/>
  <c r="K833" i="8"/>
  <c r="K809" i="8"/>
  <c r="K785" i="8"/>
  <c r="K761" i="8"/>
  <c r="K737" i="8"/>
  <c r="K713" i="8"/>
  <c r="K689" i="8"/>
  <c r="K665" i="8"/>
  <c r="K625" i="8"/>
  <c r="K593" i="8"/>
  <c r="K561" i="8"/>
  <c r="K537" i="8"/>
  <c r="K513" i="8"/>
  <c r="K489" i="8"/>
  <c r="K465" i="8"/>
  <c r="K441" i="8"/>
  <c r="K417" i="8"/>
  <c r="K393" i="8"/>
  <c r="K369" i="8"/>
  <c r="K337" i="8"/>
  <c r="K313" i="8"/>
  <c r="K289" i="8"/>
  <c r="K265" i="8"/>
  <c r="K233" i="8"/>
  <c r="K121" i="8"/>
  <c r="K998" i="8"/>
  <c r="K990" i="8"/>
  <c r="K982" i="8"/>
  <c r="K974" i="8"/>
  <c r="K966" i="8"/>
  <c r="K958" i="8"/>
  <c r="K950" i="8"/>
  <c r="K942" i="8"/>
  <c r="K934" i="8"/>
  <c r="K926" i="8"/>
  <c r="K918" i="8"/>
  <c r="K910" i="8"/>
  <c r="K902" i="8"/>
  <c r="K894" i="8"/>
  <c r="K886" i="8"/>
  <c r="K878" i="8"/>
  <c r="K870" i="8"/>
  <c r="K862" i="8"/>
  <c r="K854" i="8"/>
  <c r="K846" i="8"/>
  <c r="K838" i="8"/>
  <c r="K830" i="8"/>
  <c r="K822" i="8"/>
  <c r="K814" i="8"/>
  <c r="K806" i="8"/>
  <c r="K798" i="8"/>
  <c r="K790" i="8"/>
  <c r="K782" i="8"/>
  <c r="K774" i="8"/>
  <c r="K766" i="8"/>
  <c r="K758" i="8"/>
  <c r="K750" i="8"/>
  <c r="K742" i="8"/>
  <c r="K734" i="8"/>
  <c r="K726" i="8"/>
  <c r="K718" i="8"/>
  <c r="K710" i="8"/>
  <c r="K702" i="8"/>
  <c r="K694" i="8"/>
  <c r="K686" i="8"/>
  <c r="K678" i="8"/>
  <c r="K670" i="8"/>
  <c r="K662" i="8"/>
  <c r="K654" i="8"/>
  <c r="K646" i="8"/>
  <c r="K638" i="8"/>
  <c r="K630" i="8"/>
  <c r="K622" i="8"/>
  <c r="K614" i="8"/>
  <c r="K606" i="8"/>
  <c r="K598" i="8"/>
  <c r="K590" i="8"/>
  <c r="K582" i="8"/>
  <c r="K574" i="8"/>
  <c r="K566" i="8"/>
  <c r="K558" i="8"/>
  <c r="K550" i="8"/>
  <c r="K542" i="8"/>
  <c r="K534" i="8"/>
  <c r="K526" i="8"/>
  <c r="K518" i="8"/>
  <c r="K510" i="8"/>
  <c r="K502" i="8"/>
  <c r="K494" i="8"/>
  <c r="K486" i="8"/>
  <c r="K478" i="8"/>
  <c r="K470" i="8"/>
  <c r="K462" i="8"/>
  <c r="K454" i="8"/>
  <c r="K446" i="8"/>
  <c r="K438" i="8"/>
  <c r="K430" i="8"/>
  <c r="K422" i="8"/>
  <c r="K414" i="8"/>
  <c r="K406" i="8"/>
  <c r="K398" i="8"/>
  <c r="K390" i="8"/>
  <c r="K382" i="8"/>
  <c r="K374" i="8"/>
  <c r="K366" i="8"/>
  <c r="K358" i="8"/>
  <c r="K350" i="8"/>
  <c r="K342" i="8"/>
  <c r="K334" i="8"/>
  <c r="K326" i="8"/>
  <c r="K318" i="8"/>
  <c r="K310" i="8"/>
  <c r="K302" i="8"/>
  <c r="K294" i="8"/>
  <c r="K286" i="8"/>
  <c r="K278" i="8"/>
  <c r="K270" i="8"/>
  <c r="K262" i="8"/>
  <c r="K254" i="8"/>
  <c r="K246" i="8"/>
  <c r="K238" i="8"/>
  <c r="K230" i="8"/>
  <c r="K222" i="8"/>
  <c r="K214" i="8"/>
  <c r="K206" i="8"/>
  <c r="K198" i="8"/>
  <c r="K190" i="8"/>
  <c r="K182" i="8"/>
  <c r="K174" i="8"/>
  <c r="K166" i="8"/>
  <c r="K158" i="8"/>
  <c r="K150" i="8"/>
  <c r="K142" i="8"/>
  <c r="K134" i="8"/>
  <c r="K126" i="8"/>
  <c r="K118" i="8"/>
  <c r="K110" i="8"/>
  <c r="K102" i="8"/>
  <c r="K94" i="8"/>
  <c r="K86" i="8"/>
  <c r="K78" i="8"/>
  <c r="K70" i="8"/>
  <c r="K62" i="8"/>
  <c r="K54" i="8"/>
  <c r="K46" i="8"/>
  <c r="K38" i="8"/>
  <c r="K30" i="8"/>
  <c r="K22" i="8"/>
  <c r="K37" i="8"/>
  <c r="K29" i="8"/>
  <c r="K969" i="8"/>
  <c r="K921" i="8"/>
  <c r="K981" i="8"/>
  <c r="K957" i="8"/>
  <c r="K933" i="8"/>
  <c r="K909" i="8"/>
  <c r="K885" i="8"/>
  <c r="K861" i="8"/>
  <c r="K837" i="8"/>
  <c r="K813" i="8"/>
  <c r="K789" i="8"/>
  <c r="K765" i="8"/>
  <c r="K741" i="8"/>
  <c r="K717" i="8"/>
  <c r="K701" i="8"/>
  <c r="K677" i="8"/>
  <c r="K653" i="8"/>
  <c r="K637" i="8"/>
  <c r="K613" i="8"/>
  <c r="K589" i="8"/>
  <c r="K565" i="8"/>
  <c r="K541" i="8"/>
  <c r="K525" i="8"/>
  <c r="K501" i="8"/>
  <c r="K477" i="8"/>
  <c r="K453" i="8"/>
  <c r="K429" i="8"/>
  <c r="K397" i="8"/>
  <c r="K373" i="8"/>
  <c r="K349" i="8"/>
  <c r="K325" i="8"/>
  <c r="K301" i="8"/>
  <c r="K285" i="8"/>
  <c r="K261" i="8"/>
  <c r="K237" i="8"/>
  <c r="K213" i="8"/>
  <c r="K181" i="8"/>
  <c r="K157" i="8"/>
  <c r="K133" i="8"/>
  <c r="K109" i="8"/>
  <c r="K93" i="8"/>
  <c r="K69" i="8"/>
  <c r="K61" i="8"/>
  <c r="K996" i="8"/>
  <c r="K980" i="8"/>
  <c r="K956" i="8"/>
  <c r="K948" i="8"/>
  <c r="K940" i="8"/>
  <c r="K932" i="8"/>
  <c r="K924" i="8"/>
  <c r="K916" i="8"/>
  <c r="K908" i="8"/>
  <c r="K900" i="8"/>
  <c r="K892" i="8"/>
  <c r="K884" i="8"/>
  <c r="K876" i="8"/>
  <c r="K868" i="8"/>
  <c r="K860" i="8"/>
  <c r="K852" i="8"/>
  <c r="K844" i="8"/>
  <c r="K836" i="8"/>
  <c r="K828" i="8"/>
  <c r="K820" i="8"/>
  <c r="K812" i="8"/>
  <c r="K804" i="8"/>
  <c r="K796" i="8"/>
  <c r="K788" i="8"/>
  <c r="K780" i="8"/>
  <c r="K772" i="8"/>
  <c r="K764" i="8"/>
  <c r="K756" i="8"/>
  <c r="K748" i="8"/>
  <c r="K740" i="8"/>
  <c r="K732" i="8"/>
  <c r="K724" i="8"/>
  <c r="K716" i="8"/>
  <c r="K708" i="8"/>
  <c r="K700" i="8"/>
  <c r="K692" i="8"/>
  <c r="K684" i="8"/>
  <c r="K676" i="8"/>
  <c r="K668" i="8"/>
  <c r="K660" i="8"/>
  <c r="K652" i="8"/>
  <c r="K644" i="8"/>
  <c r="K636" i="8"/>
  <c r="K628" i="8"/>
  <c r="K620" i="8"/>
  <c r="K612" i="8"/>
  <c r="K604" i="8"/>
  <c r="K596" i="8"/>
  <c r="K588" i="8"/>
  <c r="K580" i="8"/>
  <c r="K572" i="8"/>
  <c r="K564" i="8"/>
  <c r="K556" i="8"/>
  <c r="K548" i="8"/>
  <c r="K540" i="8"/>
  <c r="K532" i="8"/>
  <c r="K524" i="8"/>
  <c r="K516" i="8"/>
  <c r="K508" i="8"/>
  <c r="K500" i="8"/>
  <c r="K492" i="8"/>
  <c r="K484" i="8"/>
  <c r="K476" i="8"/>
  <c r="K468" i="8"/>
  <c r="K460" i="8"/>
  <c r="K452" i="8"/>
  <c r="K444" i="8"/>
  <c r="K436" i="8"/>
  <c r="K428" i="8"/>
  <c r="K420" i="8"/>
  <c r="K412" i="8"/>
  <c r="K404" i="8"/>
  <c r="K396" i="8"/>
  <c r="K388" i="8"/>
  <c r="K380" i="8"/>
  <c r="K372" i="8"/>
  <c r="K364" i="8"/>
  <c r="K356" i="8"/>
  <c r="K348" i="8"/>
  <c r="K340" i="8"/>
  <c r="K332" i="8"/>
  <c r="K324" i="8"/>
  <c r="K316" i="8"/>
  <c r="K308" i="8"/>
  <c r="K300" i="8"/>
  <c r="K292" i="8"/>
  <c r="K284" i="8"/>
  <c r="K276" i="8"/>
  <c r="K268" i="8"/>
  <c r="K260" i="8"/>
  <c r="K252" i="8"/>
  <c r="K244" i="8"/>
  <c r="K236" i="8"/>
  <c r="K228" i="8"/>
  <c r="K220" i="8"/>
  <c r="K212" i="8"/>
  <c r="K204" i="8"/>
  <c r="K196" i="8"/>
  <c r="K188" i="8"/>
  <c r="K180" i="8"/>
  <c r="K172" i="8"/>
  <c r="K164" i="8"/>
  <c r="K156" i="8"/>
  <c r="K148" i="8"/>
  <c r="K140" i="8"/>
  <c r="K132" i="8"/>
  <c r="K124" i="8"/>
  <c r="K116" i="8"/>
  <c r="K108" i="8"/>
  <c r="K100" i="8"/>
  <c r="K92" i="8"/>
  <c r="K84" i="8"/>
  <c r="K76" i="8"/>
  <c r="K68" i="8"/>
  <c r="K60" i="8"/>
  <c r="K52" i="8"/>
  <c r="K44" i="8"/>
  <c r="K36" i="8"/>
  <c r="K28" i="8"/>
  <c r="K977" i="8"/>
  <c r="K929" i="8"/>
  <c r="K989" i="8"/>
  <c r="K965" i="8"/>
  <c r="K941" i="8"/>
  <c r="K917" i="8"/>
  <c r="K893" i="8"/>
  <c r="K869" i="8"/>
  <c r="K845" i="8"/>
  <c r="K821" i="8"/>
  <c r="K797" i="8"/>
  <c r="K773" i="8"/>
  <c r="K749" i="8"/>
  <c r="K725" i="8"/>
  <c r="K709" i="8"/>
  <c r="K693" i="8"/>
  <c r="K669" i="8"/>
  <c r="K645" i="8"/>
  <c r="K621" i="8"/>
  <c r="K597" i="8"/>
  <c r="K573" i="8"/>
  <c r="K549" i="8"/>
  <c r="K517" i="8"/>
  <c r="K493" i="8"/>
  <c r="K469" i="8"/>
  <c r="K445" i="8"/>
  <c r="K413" i="8"/>
  <c r="K389" i="8"/>
  <c r="K365" i="8"/>
  <c r="K333" i="8"/>
  <c r="K309" i="8"/>
  <c r="K277" i="8"/>
  <c r="K253" i="8"/>
  <c r="K229" i="8"/>
  <c r="K205" i="8"/>
  <c r="K189" i="8"/>
  <c r="K165" i="8"/>
  <c r="K141" i="8"/>
  <c r="K117" i="8"/>
  <c r="K101" i="8"/>
  <c r="K77" i="8"/>
  <c r="K45" i="8"/>
  <c r="K972" i="8"/>
  <c r="K995" i="8"/>
  <c r="K979" i="8"/>
  <c r="K971" i="8"/>
  <c r="K963" i="8"/>
  <c r="K955" i="8"/>
  <c r="K947" i="8"/>
  <c r="K939" i="8"/>
  <c r="K931" i="8"/>
  <c r="K923" i="8"/>
  <c r="K915" i="8"/>
  <c r="K907" i="8"/>
  <c r="K899" i="8"/>
  <c r="K891" i="8"/>
  <c r="K883" i="8"/>
  <c r="K875" i="8"/>
  <c r="K867" i="8"/>
  <c r="K859" i="8"/>
  <c r="K851" i="8"/>
  <c r="K843" i="8"/>
  <c r="K835" i="8"/>
  <c r="K827" i="8"/>
  <c r="K819" i="8"/>
  <c r="K811" i="8"/>
  <c r="K803" i="8"/>
  <c r="K795" i="8"/>
  <c r="K787" i="8"/>
  <c r="K779" i="8"/>
  <c r="K771" i="8"/>
  <c r="K763" i="8"/>
  <c r="K755" i="8"/>
  <c r="K747" i="8"/>
  <c r="K739" i="8"/>
  <c r="K731" i="8"/>
  <c r="K723" i="8"/>
  <c r="K715" i="8"/>
  <c r="K707" i="8"/>
  <c r="K699" i="8"/>
  <c r="K691" i="8"/>
  <c r="K683" i="8"/>
  <c r="K675" i="8"/>
  <c r="K667" i="8"/>
  <c r="K659" i="8"/>
  <c r="K651" i="8"/>
  <c r="K643" i="8"/>
  <c r="K635" i="8"/>
  <c r="K627" i="8"/>
  <c r="K619" i="8"/>
  <c r="K611" i="8"/>
  <c r="K603" i="8"/>
  <c r="K595" i="8"/>
  <c r="K587" i="8"/>
  <c r="K579" i="8"/>
  <c r="K571" i="8"/>
  <c r="K563" i="8"/>
  <c r="K555" i="8"/>
  <c r="K547" i="8"/>
  <c r="K539" i="8"/>
  <c r="K531" i="8"/>
  <c r="K523" i="8"/>
  <c r="K515" i="8"/>
  <c r="K507" i="8"/>
  <c r="K499" i="8"/>
  <c r="K491" i="8"/>
  <c r="K483" i="8"/>
  <c r="K475" i="8"/>
  <c r="K467" i="8"/>
  <c r="K459" i="8"/>
  <c r="K451" i="8"/>
  <c r="K443" i="8"/>
  <c r="K435" i="8"/>
  <c r="K427" i="8"/>
  <c r="K419" i="8"/>
  <c r="K411" i="8"/>
  <c r="K403" i="8"/>
  <c r="K395" i="8"/>
  <c r="K387" i="8"/>
  <c r="K379" i="8"/>
  <c r="K371" i="8"/>
  <c r="K363" i="8"/>
  <c r="K355" i="8"/>
  <c r="K347" i="8"/>
  <c r="K339" i="8"/>
  <c r="K331" i="8"/>
  <c r="K323" i="8"/>
  <c r="K315" i="8"/>
  <c r="K307" i="8"/>
  <c r="K299" i="8"/>
  <c r="K291" i="8"/>
  <c r="K283" i="8"/>
  <c r="K275" i="8"/>
  <c r="K267" i="8"/>
  <c r="K259" i="8"/>
  <c r="K251" i="8"/>
  <c r="K243" i="8"/>
  <c r="K235" i="8"/>
  <c r="K227" i="8"/>
  <c r="K219" i="8"/>
  <c r="K211" i="8"/>
  <c r="K203" i="8"/>
  <c r="K195" i="8"/>
  <c r="K187" i="8"/>
  <c r="K179" i="8"/>
  <c r="K171" i="8"/>
  <c r="K163" i="8"/>
  <c r="K155" i="8"/>
  <c r="K147" i="8"/>
  <c r="K139" i="8"/>
  <c r="K131" i="8"/>
  <c r="K123" i="8"/>
  <c r="K115" i="8"/>
  <c r="K107" i="8"/>
  <c r="K99" i="8"/>
  <c r="K91" i="8"/>
  <c r="K83" i="8"/>
  <c r="K75" i="8"/>
  <c r="K67" i="8"/>
  <c r="K59" i="8"/>
  <c r="K51" i="8"/>
  <c r="K43" i="8"/>
  <c r="K35" i="8"/>
  <c r="K27" i="8"/>
  <c r="K993" i="8"/>
  <c r="K953" i="8"/>
  <c r="K997" i="8"/>
  <c r="K973" i="8"/>
  <c r="K949" i="8"/>
  <c r="K925" i="8"/>
  <c r="K901" i="8"/>
  <c r="K877" i="8"/>
  <c r="K853" i="8"/>
  <c r="K829" i="8"/>
  <c r="K805" i="8"/>
  <c r="K781" i="8"/>
  <c r="K757" i="8"/>
  <c r="K733" i="8"/>
  <c r="K685" i="8"/>
  <c r="K661" i="8"/>
  <c r="K629" i="8"/>
  <c r="K605" i="8"/>
  <c r="K581" i="8"/>
  <c r="K557" i="8"/>
  <c r="K533" i="8"/>
  <c r="K509" i="8"/>
  <c r="K485" i="8"/>
  <c r="K461" i="8"/>
  <c r="K437" i="8"/>
  <c r="K421" i="8"/>
  <c r="K405" i="8"/>
  <c r="K381" i="8"/>
  <c r="K357" i="8"/>
  <c r="K341" i="8"/>
  <c r="K317" i="8"/>
  <c r="K293" i="8"/>
  <c r="K269" i="8"/>
  <c r="K245" i="8"/>
  <c r="K221" i="8"/>
  <c r="K197" i="8"/>
  <c r="K173" i="8"/>
  <c r="K149" i="8"/>
  <c r="K125" i="8"/>
  <c r="K85" i="8"/>
  <c r="K53" i="8"/>
  <c r="K988" i="8"/>
  <c r="K964" i="8"/>
  <c r="K987" i="8"/>
  <c r="K994" i="8"/>
  <c r="K986" i="8"/>
  <c r="K978" i="8"/>
  <c r="K970" i="8"/>
  <c r="K962" i="8"/>
  <c r="K954" i="8"/>
  <c r="K946" i="8"/>
  <c r="K938" i="8"/>
  <c r="K930" i="8"/>
  <c r="K922" i="8"/>
  <c r="K914" i="8"/>
  <c r="K906" i="8"/>
  <c r="K898" i="8"/>
  <c r="K890" i="8"/>
  <c r="K882" i="8"/>
  <c r="K874" i="8"/>
  <c r="K866" i="8"/>
  <c r="K858" i="8"/>
  <c r="K850" i="8"/>
  <c r="K842" i="8"/>
  <c r="K834" i="8"/>
  <c r="K826" i="8"/>
  <c r="K818" i="8"/>
  <c r="K810" i="8"/>
  <c r="K802" i="8"/>
  <c r="K794" i="8"/>
  <c r="K786" i="8"/>
  <c r="K778" i="8"/>
  <c r="K770" i="8"/>
  <c r="K762" i="8"/>
  <c r="K754" i="8"/>
  <c r="K746" i="8"/>
  <c r="K738" i="8"/>
  <c r="K730" i="8"/>
  <c r="K722" i="8"/>
  <c r="K714" i="8"/>
  <c r="K706" i="8"/>
  <c r="K698" i="8"/>
  <c r="K690" i="8"/>
  <c r="K682" i="8"/>
  <c r="K674" i="8"/>
  <c r="K666" i="8"/>
  <c r="K658" i="8"/>
  <c r="K650" i="8"/>
  <c r="K642" i="8"/>
  <c r="K634" i="8"/>
  <c r="K626" i="8"/>
  <c r="K618" i="8"/>
  <c r="K610" i="8"/>
  <c r="K602" i="8"/>
  <c r="K594" i="8"/>
  <c r="K586" i="8"/>
  <c r="K578" i="8"/>
  <c r="K570" i="8"/>
  <c r="K562" i="8"/>
  <c r="K554" i="8"/>
  <c r="K546" i="8"/>
  <c r="K538" i="8"/>
  <c r="K530" i="8"/>
  <c r="K522" i="8"/>
  <c r="K514" i="8"/>
  <c r="K506" i="8"/>
  <c r="K498" i="8"/>
  <c r="K490" i="8"/>
  <c r="K482" i="8"/>
  <c r="K474" i="8"/>
  <c r="K466" i="8"/>
  <c r="K458" i="8"/>
  <c r="K450" i="8"/>
  <c r="K442" i="8"/>
  <c r="K434" i="8"/>
  <c r="K426" i="8"/>
  <c r="K418" i="8"/>
  <c r="K410" i="8"/>
  <c r="K402" i="8"/>
  <c r="K394" i="8"/>
  <c r="K386" i="8"/>
  <c r="K378" i="8"/>
  <c r="K370" i="8"/>
  <c r="K362" i="8"/>
  <c r="K354" i="8"/>
  <c r="K346" i="8"/>
  <c r="K338" i="8"/>
  <c r="K330" i="8"/>
  <c r="K322" i="8"/>
  <c r="K314" i="8"/>
  <c r="K306" i="8"/>
  <c r="K298" i="8"/>
  <c r="K290" i="8"/>
  <c r="K282" i="8"/>
  <c r="K274" i="8"/>
  <c r="K266" i="8"/>
  <c r="K258" i="8"/>
  <c r="K250" i="8"/>
  <c r="K242" i="8"/>
  <c r="K234" i="8"/>
  <c r="K226" i="8"/>
  <c r="K218" i="8"/>
  <c r="K210" i="8"/>
  <c r="K202" i="8"/>
  <c r="K194" i="8"/>
  <c r="K186" i="8"/>
  <c r="K178" i="8"/>
  <c r="K170" i="8"/>
  <c r="K162" i="8"/>
  <c r="K154" i="8"/>
  <c r="K146" i="8"/>
  <c r="K138" i="8"/>
  <c r="K130" i="8"/>
  <c r="K122" i="8"/>
  <c r="K114" i="8"/>
  <c r="K106" i="8"/>
  <c r="K98" i="8"/>
  <c r="K90" i="8"/>
  <c r="K82" i="8"/>
  <c r="K74" i="8"/>
  <c r="K66" i="8"/>
  <c r="K58" i="8"/>
  <c r="K50" i="8"/>
  <c r="K42" i="8"/>
  <c r="K34" i="8"/>
  <c r="K26" i="8"/>
  <c r="K41" i="8"/>
  <c r="K33" i="8"/>
  <c r="K25" i="8"/>
  <c r="D19" i="8"/>
  <c r="D18" i="8"/>
  <c r="L17" i="8"/>
  <c r="B1001" i="8"/>
  <c r="M1001" i="8" s="1"/>
  <c r="A1001" i="8" l="1"/>
  <c r="K1001" i="8"/>
  <c r="B17" i="12" l="1"/>
  <c r="C17" i="12" l="1"/>
  <c r="K17" i="12"/>
  <c r="I11" i="12" s="1"/>
  <c r="A17" i="12"/>
  <c r="D17" i="12" s="1"/>
  <c r="H17" i="12" l="1"/>
  <c r="F17" i="12"/>
  <c r="C11" i="8"/>
  <c r="C11" i="12"/>
  <c r="B11" i="7"/>
  <c r="B11" i="6"/>
  <c r="C12" i="8"/>
  <c r="E18" i="12" l="1"/>
  <c r="E19" i="12"/>
  <c r="E17" i="12"/>
  <c r="C12" i="12"/>
  <c r="B12" i="7"/>
  <c r="C9" i="12"/>
  <c r="C8" i="12"/>
  <c r="C7" i="12"/>
  <c r="C6" i="12"/>
  <c r="C5" i="12"/>
  <c r="C4" i="12"/>
  <c r="F20" i="7" l="1"/>
  <c r="F19" i="7"/>
  <c r="J19" i="8"/>
  <c r="J18" i="8"/>
  <c r="J21" i="8"/>
  <c r="J20" i="8"/>
  <c r="B4" i="7"/>
  <c r="B5" i="7"/>
  <c r="B6" i="7"/>
  <c r="B7" i="7"/>
  <c r="B8" i="7"/>
  <c r="B9" i="7"/>
  <c r="C5" i="8"/>
  <c r="C6" i="8"/>
  <c r="C7" i="8"/>
  <c r="C8" i="8"/>
  <c r="C9" i="8"/>
  <c r="C4" i="8"/>
  <c r="B12" i="6"/>
  <c r="F21" i="6" s="1"/>
  <c r="B5" i="6"/>
  <c r="B6" i="6"/>
  <c r="B7" i="6"/>
  <c r="B8" i="6"/>
  <c r="B9" i="6"/>
  <c r="B4" i="6"/>
  <c r="B17" i="8"/>
  <c r="G21" i="8" l="1"/>
  <c r="F21" i="8"/>
  <c r="K21" i="8" s="1"/>
  <c r="A17" i="8"/>
  <c r="H9" i="12"/>
  <c r="H6" i="12"/>
  <c r="J6" i="12"/>
  <c r="K20" i="8"/>
  <c r="F17" i="6"/>
  <c r="F18" i="6"/>
  <c r="F19" i="6"/>
  <c r="D17" i="8"/>
  <c r="J17" i="8"/>
  <c r="K285" i="3"/>
  <c r="K8" i="3"/>
  <c r="K4" i="3"/>
  <c r="K12" i="3"/>
  <c r="K11" i="3"/>
  <c r="K10" i="3"/>
  <c r="K7" i="3"/>
  <c r="K6" i="3"/>
  <c r="K286" i="3"/>
  <c r="K9" i="3"/>
  <c r="K5" i="3"/>
  <c r="M20" i="8" l="1"/>
  <c r="J9" i="12" s="1"/>
  <c r="F17" i="8"/>
  <c r="G17" i="12" s="1"/>
  <c r="G19" i="8"/>
  <c r="F19" i="8"/>
  <c r="G19" i="12" s="1"/>
  <c r="G18" i="8"/>
  <c r="F18" i="8"/>
  <c r="G18" i="12" s="1"/>
  <c r="G17" i="8"/>
  <c r="M17" i="8" l="1"/>
  <c r="J17" i="12" s="1"/>
  <c r="K17" i="8"/>
  <c r="I17" i="12" s="1"/>
  <c r="K18" i="8"/>
  <c r="I18" i="12" s="1"/>
  <c r="K19" i="8"/>
  <c r="M19" i="8" l="1"/>
  <c r="J19" i="12" s="1"/>
  <c r="J8" i="12" s="1"/>
  <c r="I19" i="12"/>
  <c r="M18" i="8"/>
  <c r="J18" i="12" s="1"/>
  <c r="H8" i="12"/>
  <c r="J7" i="12" l="1"/>
  <c r="I7" i="12"/>
  <c r="H7" i="12"/>
  <c r="G7" i="12"/>
  <c r="G6" i="12"/>
  <c r="I6" i="12"/>
</calcChain>
</file>

<file path=xl/sharedStrings.xml><?xml version="1.0" encoding="utf-8"?>
<sst xmlns="http://schemas.openxmlformats.org/spreadsheetml/2006/main" count="192" uniqueCount="95">
  <si>
    <t>Absender</t>
  </si>
  <si>
    <t>Firmen-/Name</t>
  </si>
  <si>
    <t>PLZ</t>
  </si>
  <si>
    <t>Ort</t>
  </si>
  <si>
    <t>Straße, Hausnr.</t>
  </si>
  <si>
    <t>Datum der Meldung</t>
  </si>
  <si>
    <t>[kWh]</t>
  </si>
  <si>
    <t>Ja</t>
  </si>
  <si>
    <t>Nein</t>
  </si>
  <si>
    <t>[Euro]</t>
  </si>
  <si>
    <t>[Auswahlfeld]</t>
  </si>
  <si>
    <t>Nutzungsform des Stromspeichers</t>
  </si>
  <si>
    <t>Straße, Hausnr. / Flurstück</t>
  </si>
  <si>
    <t>Ort / Gemarkung</t>
  </si>
  <si>
    <t>Regelverantwortlicher Übertragungsnetzbetreiber</t>
  </si>
  <si>
    <t>50Hertz Transmission GmbH</t>
  </si>
  <si>
    <t>Amprion GmbH</t>
  </si>
  <si>
    <t>TenneT TSO GmbH</t>
  </si>
  <si>
    <t>TransnetBW GmbH</t>
  </si>
  <si>
    <t>Januar</t>
  </si>
  <si>
    <t>Februar</t>
  </si>
  <si>
    <t>März</t>
  </si>
  <si>
    <t>April</t>
  </si>
  <si>
    <t>Mai</t>
  </si>
  <si>
    <t>Juni</t>
  </si>
  <si>
    <t>Juli</t>
  </si>
  <si>
    <t>August</t>
  </si>
  <si>
    <t>September</t>
  </si>
  <si>
    <t>Oktober</t>
  </si>
  <si>
    <t>November</t>
  </si>
  <si>
    <t>Dezember</t>
  </si>
  <si>
    <t>Umlagereduzierung für Einspeicherung</t>
  </si>
  <si>
    <t>Einspeicherung (gesamt)</t>
  </si>
  <si>
    <t>Ausspeicherung (gesamt)</t>
  </si>
  <si>
    <t>Ausspeicherung (anteilig)</t>
  </si>
  <si>
    <t>Umlagepflichtiger Sachverhalt</t>
  </si>
  <si>
    <t>Einspeicherung
(anteilig)</t>
  </si>
  <si>
    <t>[Ja/Nein]</t>
  </si>
  <si>
    <t>(Geschäftspartner-)Kennung</t>
  </si>
  <si>
    <t>Verwendung des ausgespeicherten Stroms</t>
  </si>
  <si>
    <t>Beladung</t>
  </si>
  <si>
    <t>Entladung</t>
  </si>
  <si>
    <t>Saldierung</t>
  </si>
  <si>
    <t xml:space="preserve"> Meldung für Jahr</t>
  </si>
  <si>
    <t>Angabe der Strommenge und des Umlagesatzes je Herkunft des Stroms</t>
  </si>
  <si>
    <t>erste Prüfung auf Eingabefehler</t>
  </si>
  <si>
    <t>zu saldierender Eurobetrag für Beladung</t>
  </si>
  <si>
    <t>[Jahr]</t>
  </si>
  <si>
    <t>Angabe der Strommenge und des Umlagesatzes je Sachverhalt</t>
  </si>
  <si>
    <t>Strommenge für die Einspeicherung</t>
  </si>
  <si>
    <t>Dezentraler Verbrauch</t>
  </si>
  <si>
    <t>KWKG-Umlage</t>
  </si>
  <si>
    <t xml:space="preserve"> KWKG-Umlage [ct/kWh]</t>
  </si>
  <si>
    <t>Sondersachverhalt 
(individuelle Umlage)</t>
  </si>
  <si>
    <t>Sondersachverhalt
(individuelle Umlage)</t>
  </si>
  <si>
    <t>KWKG-Umlage 
(ohne Saldierung)</t>
  </si>
  <si>
    <t>Netzeinspeisung</t>
  </si>
  <si>
    <t>Sondersachverhalt</t>
  </si>
  <si>
    <t>Jahresmenge</t>
  </si>
  <si>
    <t xml:space="preserve">Faktor für maximal zulässige Überschreitung 
der Speicherkapazität durch den Füllstand </t>
  </si>
  <si>
    <t>Enthält diese Datei fehlerhafte Eingaben?</t>
  </si>
  <si>
    <t>Prüfung auf Eingabefehler</t>
  </si>
  <si>
    <t>Strommenge im Kalenderjahr</t>
  </si>
  <si>
    <t>Beladung ohne Netznutzung</t>
  </si>
  <si>
    <t>Meldung ggü. folgendem (Anschluss-)Netzbetreiber</t>
  </si>
  <si>
    <t xml:space="preserve">Beladung 
</t>
  </si>
  <si>
    <t xml:space="preserve">Beladung
</t>
  </si>
  <si>
    <t>Beladung aus dem Netz eines anderen Netzbetreibers</t>
  </si>
  <si>
    <t>Regelverantwortlicher</t>
  </si>
  <si>
    <t>Übertragungsnetzbetreiber</t>
  </si>
  <si>
    <t xml:space="preserve">Sondersachverhalt </t>
  </si>
  <si>
    <t>Hinweis: Bitte nehmen Sie Ihre Eintragungen stets ab der Zeile 17 vor und fügen ggf. Ihre weiteren Eintragungen unmittelbar hierunter mit alphabetisch absteigender Sortierung des Identifizierungsschlüssels an (Verwendung der Filterfunktion in Spalte A).</t>
  </si>
  <si>
    <t>Angaben zur Beladung</t>
  </si>
  <si>
    <t>Angaben zur Entladung</t>
  </si>
  <si>
    <t>Daten zur Anlage</t>
  </si>
  <si>
    <t xml:space="preserve">Saldierungsbetrag 
für </t>
  </si>
  <si>
    <t>Einspeicherung 
(gesamt)</t>
  </si>
  <si>
    <t>Beladung
(umlagepflichtige Mengen)</t>
  </si>
  <si>
    <t>Entladung 
(Umlagebeträge)</t>
  </si>
  <si>
    <t>Angaben zu bidirektionalen Ladepunkten und Speichergas</t>
  </si>
  <si>
    <t>Bidirektionale Ladepunkte</t>
  </si>
  <si>
    <t>Erzeugung von Speichergas</t>
  </si>
  <si>
    <t>Saldierung für</t>
  </si>
  <si>
    <t>Angaben zur Anlage</t>
  </si>
  <si>
    <t>Saldierungsbetrag
bidirektionale Ladepunkte</t>
  </si>
  <si>
    <t>Saldierungsbetrag
Speichergas</t>
  </si>
  <si>
    <t>Entladung 
(umlagepflichtige Mengen)</t>
  </si>
  <si>
    <t>Beladung (Umlagebeträge)</t>
  </si>
  <si>
    <t>Strommenge 
im Kalenderjahr</t>
  </si>
  <si>
    <t>Zusammenfassung der zu meldenden Werte je ÜNB und Sachverhalt</t>
  </si>
  <si>
    <t>Netzentnahmemenge 
bidirektionale Ladepunkte</t>
  </si>
  <si>
    <t>Netzentnahmemenge 
Speichergas</t>
  </si>
  <si>
    <t>Marktlokation (MaLo) der Entnahmestelle</t>
  </si>
  <si>
    <t>Tool zur Berechnung der reduzierten KWKG-Umlage für bidirektionale Ladepunkte und Speichergas nach § 21 EnFG</t>
  </si>
  <si>
    <t>Erfüllung der Anforderungen nach  § 21 Abs. 4 EnFG 
[sowie § 44b Abs. 4 Nr. 1 und 2 EEG für Saldierung bei der Erzeugung von Speichergas]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</si>
</sst>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_ ;\-#,##0.00\ "/>
    <numFmt numFmtId="166" formatCode="0.000"/>
  </numFmts>
  <fonts count="34" x14ac:knownFonts="1">
    <font>
      <sz val="11"/>
      <color theme="1"/>
      <name val="Arial"/>
      <family val="2"/>
      <scheme val="minor"/>
    </font>
    <font>
      <sz val="11"/>
      <color theme="1"/>
      <name val="Arial"/>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theme="1"/>
      <name val="Arial"/>
      <family val="2"/>
      <scheme val="minor"/>
    </font>
    <font>
      <sz val="10"/>
      <color theme="1"/>
      <name val="Arial"/>
      <family val="2"/>
      <scheme val="minor"/>
    </font>
    <font>
      <b/>
      <sz val="10"/>
      <name val="Arial"/>
      <family val="2"/>
    </font>
    <font>
      <sz val="14"/>
      <color theme="1"/>
      <name val="Arial"/>
      <family val="2"/>
      <scheme val="minor"/>
    </font>
    <font>
      <b/>
      <sz val="9"/>
      <color theme="1"/>
      <name val="Arial"/>
      <family val="2"/>
      <scheme val="minor"/>
    </font>
    <font>
      <b/>
      <sz val="11"/>
      <color theme="1"/>
      <name val="Arial"/>
      <family val="2"/>
      <scheme val="minor"/>
    </font>
    <font>
      <strike/>
      <sz val="10"/>
      <color rgb="FFFF0000"/>
      <name val="Arial"/>
      <family val="2"/>
    </font>
    <font>
      <sz val="11"/>
      <color theme="0"/>
      <name val="Arial"/>
      <family val="2"/>
      <scheme val="minor"/>
    </font>
    <font>
      <sz val="10"/>
      <color rgb="FFFF0000"/>
      <name val="Arial"/>
      <family val="2"/>
      <scheme val="minor"/>
    </font>
    <font>
      <b/>
      <sz val="9"/>
      <color rgb="FFFF0000"/>
      <name val="Arial"/>
      <family val="2"/>
      <scheme val="minor"/>
    </font>
    <font>
      <b/>
      <strike/>
      <sz val="9"/>
      <color rgb="FFFF0000"/>
      <name val="Arial"/>
      <family val="2"/>
      <scheme val="minor"/>
    </font>
    <font>
      <sz val="11"/>
      <name val="Arial"/>
      <family val="2"/>
      <scheme val="minor"/>
    </font>
    <font>
      <sz val="11"/>
      <color rgb="FF7030A0"/>
      <name val="Arial"/>
      <family val="2"/>
      <scheme val="minor"/>
    </font>
    <font>
      <b/>
      <sz val="14"/>
      <name val="Arial"/>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s>
  <cellStyleXfs count="51">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3" fillId="22" borderId="4"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1"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9" fontId="1" fillId="0" borderId="0" applyFont="0" applyFill="0" applyBorder="0" applyAlignment="0" applyProtection="0"/>
    <xf numFmtId="164" fontId="1" fillId="0" borderId="0" applyFont="0" applyFill="0" applyBorder="0" applyAlignment="0" applyProtection="0"/>
  </cellStyleXfs>
  <cellXfs count="191">
    <xf numFmtId="0" fontId="0" fillId="0" borderId="0" xfId="0"/>
    <xf numFmtId="2" fontId="0" fillId="0" borderId="0" xfId="0" applyNumberFormat="1"/>
    <xf numFmtId="9" fontId="0" fillId="27" borderId="0" xfId="49" applyFont="1" applyFill="1"/>
    <xf numFmtId="0" fontId="0" fillId="27" borderId="0" xfId="0" applyFill="1" applyAlignment="1">
      <alignment wrapText="1"/>
    </xf>
    <xf numFmtId="3" fontId="20" fillId="25" borderId="45" xfId="0" applyNumberFormat="1" applyFont="1" applyFill="1" applyBorder="1" applyAlignment="1" applyProtection="1">
      <alignment horizontal="right"/>
      <protection locked="0"/>
    </xf>
    <xf numFmtId="164" fontId="20" fillId="25" borderId="45" xfId="50" applyFont="1" applyFill="1" applyBorder="1" applyAlignment="1" applyProtection="1">
      <alignment horizontal="right"/>
      <protection locked="0"/>
    </xf>
    <xf numFmtId="3" fontId="20" fillId="25" borderId="24" xfId="0" applyNumberFormat="1" applyFont="1" applyFill="1" applyBorder="1" applyAlignment="1" applyProtection="1">
      <alignment horizontal="right"/>
      <protection locked="0"/>
    </xf>
    <xf numFmtId="164" fontId="20" fillId="25" borderId="37" xfId="50" applyFont="1" applyFill="1" applyBorder="1" applyAlignment="1" applyProtection="1">
      <alignment horizontal="right"/>
      <protection locked="0"/>
    </xf>
    <xf numFmtId="165" fontId="20" fillId="0" borderId="10" xfId="50" applyNumberFormat="1" applyFont="1" applyFill="1" applyBorder="1" applyAlignment="1" applyProtection="1">
      <alignment horizontal="right"/>
      <protection locked="0"/>
    </xf>
    <xf numFmtId="165" fontId="20" fillId="0" borderId="21" xfId="50" applyNumberFormat="1" applyFont="1" applyFill="1" applyBorder="1" applyAlignment="1" applyProtection="1">
      <alignment horizontal="right"/>
      <protection locked="0"/>
    </xf>
    <xf numFmtId="165" fontId="20" fillId="0" borderId="46" xfId="50" applyNumberFormat="1" applyFont="1" applyFill="1" applyBorder="1" applyAlignment="1" applyProtection="1">
      <alignment horizontal="right"/>
      <protection locked="0"/>
    </xf>
    <xf numFmtId="4" fontId="20" fillId="0" borderId="40" xfId="0" applyNumberFormat="1" applyFont="1" applyBorder="1" applyAlignment="1">
      <alignment horizontal="left"/>
    </xf>
    <xf numFmtId="4" fontId="20" fillId="0" borderId="42" xfId="0" applyNumberFormat="1" applyFont="1" applyBorder="1" applyAlignment="1">
      <alignment horizontal="left"/>
    </xf>
    <xf numFmtId="4" fontId="20" fillId="0" borderId="43" xfId="0" applyNumberFormat="1" applyFont="1" applyBorder="1" applyAlignment="1">
      <alignment horizontal="right"/>
    </xf>
    <xf numFmtId="164" fontId="20" fillId="25" borderId="29" xfId="50" applyFont="1" applyFill="1" applyBorder="1" applyAlignment="1" applyProtection="1">
      <alignment horizontal="right"/>
      <protection locked="0"/>
    </xf>
    <xf numFmtId="2" fontId="2" fillId="24" borderId="23" xfId="1" applyNumberFormat="1" applyFill="1" applyBorder="1" applyAlignment="1">
      <alignment horizontal="left" wrapText="1"/>
    </xf>
    <xf numFmtId="2" fontId="2" fillId="24" borderId="14" xfId="1" applyNumberFormat="1" applyFill="1" applyBorder="1" applyAlignment="1">
      <alignment horizontal="left" wrapText="1"/>
    </xf>
    <xf numFmtId="0" fontId="20" fillId="25" borderId="20" xfId="0" applyFont="1" applyFill="1" applyBorder="1" applyAlignment="1" applyProtection="1">
      <alignment horizontal="left"/>
      <protection locked="0"/>
    </xf>
    <xf numFmtId="2" fontId="2" fillId="24" borderId="25" xfId="1" applyNumberFormat="1" applyFill="1" applyBorder="1" applyAlignment="1">
      <alignment horizontal="center" wrapText="1"/>
    </xf>
    <xf numFmtId="2" fontId="2" fillId="24" borderId="41" xfId="1" applyNumberFormat="1" applyFill="1" applyBorder="1" applyAlignment="1">
      <alignment horizontal="center" wrapText="1"/>
    </xf>
    <xf numFmtId="2" fontId="2" fillId="24" borderId="10" xfId="1" applyNumberFormat="1" applyFill="1" applyBorder="1" applyAlignment="1">
      <alignment horizontal="center" wrapText="1"/>
    </xf>
    <xf numFmtId="2" fontId="2" fillId="24" borderId="21" xfId="1" applyNumberFormat="1" applyFill="1" applyBorder="1" applyAlignment="1">
      <alignment horizontal="center" wrapText="1"/>
    </xf>
    <xf numFmtId="0" fontId="20" fillId="25" borderId="21" xfId="0" applyFont="1" applyFill="1" applyBorder="1" applyAlignment="1" applyProtection="1">
      <alignment horizontal="left"/>
      <protection locked="0"/>
    </xf>
    <xf numFmtId="2" fontId="2" fillId="24" borderId="38" xfId="1" applyNumberFormat="1" applyFill="1" applyBorder="1" applyAlignment="1">
      <alignment horizontal="center" wrapText="1"/>
    </xf>
    <xf numFmtId="2" fontId="2" fillId="24" borderId="44" xfId="1" applyNumberFormat="1" applyFill="1" applyBorder="1" applyAlignment="1">
      <alignment horizontal="center" wrapText="1"/>
    </xf>
    <xf numFmtId="0" fontId="20" fillId="25" borderId="24" xfId="0" applyFont="1" applyFill="1" applyBorder="1" applyAlignment="1" applyProtection="1">
      <alignment horizontal="left"/>
      <protection locked="0"/>
    </xf>
    <xf numFmtId="0" fontId="20" fillId="25" borderId="30" xfId="0" applyFont="1" applyFill="1" applyBorder="1" applyAlignment="1" applyProtection="1">
      <alignment horizontal="left"/>
      <protection locked="0"/>
    </xf>
    <xf numFmtId="2" fontId="2" fillId="24" borderId="20" xfId="1" applyNumberFormat="1" applyFill="1" applyBorder="1" applyAlignment="1">
      <alignment horizontal="center" wrapText="1"/>
    </xf>
    <xf numFmtId="2" fontId="2" fillId="0" borderId="12" xfId="1" applyNumberFormat="1" applyBorder="1" applyAlignment="1">
      <alignment horizontal="left" wrapText="1"/>
    </xf>
    <xf numFmtId="2" fontId="2" fillId="24" borderId="18" xfId="1" applyNumberFormat="1" applyFill="1" applyBorder="1" applyAlignment="1">
      <alignment horizontal="left" wrapText="1"/>
    </xf>
    <xf numFmtId="2" fontId="2" fillId="24" borderId="15" xfId="1" applyNumberFormat="1" applyFill="1" applyBorder="1" applyAlignment="1">
      <alignment horizontal="center" wrapText="1"/>
    </xf>
    <xf numFmtId="0" fontId="20" fillId="25" borderId="46" xfId="0" applyFont="1" applyFill="1" applyBorder="1" applyAlignment="1" applyProtection="1">
      <alignment horizontal="left"/>
      <protection locked="0"/>
    </xf>
    <xf numFmtId="2" fontId="2" fillId="24" borderId="30" xfId="1" applyNumberFormat="1" applyFill="1" applyBorder="1" applyAlignment="1">
      <alignment horizontal="center" wrapText="1"/>
    </xf>
    <xf numFmtId="2" fontId="22" fillId="24" borderId="22" xfId="1" applyNumberFormat="1" applyFont="1" applyFill="1" applyBorder="1" applyAlignment="1">
      <alignment horizontal="left" wrapText="1"/>
    </xf>
    <xf numFmtId="2" fontId="22" fillId="24" borderId="38" xfId="1" applyNumberFormat="1" applyFont="1" applyFill="1" applyBorder="1" applyAlignment="1">
      <alignment horizontal="left" wrapText="1"/>
    </xf>
    <xf numFmtId="2" fontId="2" fillId="24" borderId="18" xfId="1" applyNumberFormat="1" applyFill="1" applyBorder="1" applyAlignment="1">
      <alignment horizontal="center" wrapText="1"/>
    </xf>
    <xf numFmtId="2" fontId="2" fillId="24" borderId="46" xfId="1" applyNumberFormat="1" applyFill="1" applyBorder="1" applyAlignment="1">
      <alignment horizontal="center" wrapText="1"/>
    </xf>
    <xf numFmtId="2" fontId="2" fillId="24" borderId="26" xfId="1" applyNumberFormat="1" applyFill="1" applyBorder="1" applyAlignment="1">
      <alignment horizontal="center" wrapText="1"/>
    </xf>
    <xf numFmtId="2" fontId="2" fillId="24" borderId="31" xfId="1" applyNumberFormat="1" applyFill="1" applyBorder="1" applyAlignment="1">
      <alignment horizontal="center" wrapText="1"/>
    </xf>
    <xf numFmtId="2" fontId="2" fillId="24" borderId="36" xfId="1" applyNumberFormat="1" applyFill="1" applyBorder="1" applyAlignment="1">
      <alignment horizontal="center" wrapText="1"/>
    </xf>
    <xf numFmtId="2" fontId="2" fillId="24" borderId="53" xfId="1" applyNumberFormat="1" applyFill="1" applyBorder="1" applyAlignment="1">
      <alignment horizontal="center" vertical="center" wrapText="1"/>
    </xf>
    <xf numFmtId="2" fontId="2" fillId="24" borderId="34" xfId="1" applyNumberFormat="1" applyFill="1" applyBorder="1" applyAlignment="1">
      <alignment horizontal="center" wrapText="1"/>
    </xf>
    <xf numFmtId="2" fontId="22" fillId="24" borderId="55" xfId="1" applyNumberFormat="1" applyFont="1" applyFill="1" applyBorder="1" applyAlignment="1">
      <alignment horizontal="center" wrapText="1"/>
    </xf>
    <xf numFmtId="0" fontId="24" fillId="25" borderId="18" xfId="0" applyFont="1" applyFill="1" applyBorder="1" applyAlignment="1" applyProtection="1">
      <alignment horizontal="right"/>
      <protection locked="0"/>
    </xf>
    <xf numFmtId="0" fontId="20" fillId="25" borderId="33" xfId="0" applyFont="1" applyFill="1" applyBorder="1" applyAlignment="1" applyProtection="1">
      <alignment horizontal="left"/>
      <protection locked="0"/>
    </xf>
    <xf numFmtId="0" fontId="20" fillId="25" borderId="45" xfId="0" applyFont="1" applyFill="1" applyBorder="1" applyAlignment="1" applyProtection="1">
      <alignment horizontal="left"/>
      <protection locked="0"/>
    </xf>
    <xf numFmtId="0" fontId="20" fillId="25" borderId="40" xfId="0" applyFont="1" applyFill="1" applyBorder="1" applyAlignment="1" applyProtection="1">
      <alignment horizontal="left"/>
      <protection locked="0"/>
    </xf>
    <xf numFmtId="0" fontId="20" fillId="25" borderId="10" xfId="0" applyFont="1" applyFill="1" applyBorder="1" applyAlignment="1" applyProtection="1">
      <alignment horizontal="left"/>
      <protection locked="0"/>
    </xf>
    <xf numFmtId="0" fontId="20" fillId="25" borderId="19" xfId="0" applyFont="1" applyFill="1" applyBorder="1" applyAlignment="1" applyProtection="1">
      <alignment horizontal="left"/>
      <protection locked="0"/>
    </xf>
    <xf numFmtId="2" fontId="22" fillId="24" borderId="11" xfId="1" applyNumberFormat="1" applyFont="1" applyFill="1" applyBorder="1" applyAlignment="1">
      <alignment horizontal="center" wrapText="1"/>
    </xf>
    <xf numFmtId="0" fontId="23" fillId="0" borderId="0" xfId="0" applyFont="1"/>
    <xf numFmtId="14" fontId="21" fillId="0" borderId="12" xfId="0" applyNumberFormat="1" applyFont="1" applyBorder="1"/>
    <xf numFmtId="4" fontId="20" fillId="0" borderId="34" xfId="0" applyNumberFormat="1" applyFont="1" applyBorder="1" applyAlignment="1">
      <alignment horizontal="left"/>
    </xf>
    <xf numFmtId="0" fontId="0" fillId="0" borderId="0" xfId="0" quotePrefix="1"/>
    <xf numFmtId="0" fontId="24" fillId="26" borderId="18" xfId="0" applyFont="1" applyFill="1" applyBorder="1" applyAlignment="1">
      <alignment horizontal="right"/>
    </xf>
    <xf numFmtId="0" fontId="24" fillId="0" borderId="0" xfId="0" applyFont="1" applyAlignment="1">
      <alignment horizontal="right"/>
    </xf>
    <xf numFmtId="4" fontId="24" fillId="26" borderId="32" xfId="0" applyNumberFormat="1" applyFont="1" applyFill="1" applyBorder="1" applyAlignment="1">
      <alignment horizontal="right"/>
    </xf>
    <xf numFmtId="4" fontId="24" fillId="26" borderId="53" xfId="0" applyNumberFormat="1" applyFont="1" applyFill="1" applyBorder="1" applyAlignment="1">
      <alignment horizontal="right"/>
    </xf>
    <xf numFmtId="3" fontId="20" fillId="25" borderId="21" xfId="0" applyNumberFormat="1" applyFont="1" applyFill="1" applyBorder="1" applyAlignment="1" applyProtection="1">
      <alignment horizontal="right"/>
      <protection locked="0"/>
    </xf>
    <xf numFmtId="0" fontId="20" fillId="26" borderId="33" xfId="0" applyFont="1" applyFill="1" applyBorder="1" applyAlignment="1">
      <alignment horizontal="left"/>
    </xf>
    <xf numFmtId="0" fontId="20" fillId="26" borderId="43" xfId="0" applyFont="1" applyFill="1" applyBorder="1" applyAlignment="1">
      <alignment horizontal="left"/>
    </xf>
    <xf numFmtId="3" fontId="20" fillId="26" borderId="32" xfId="0" applyNumberFormat="1" applyFont="1" applyFill="1" applyBorder="1"/>
    <xf numFmtId="0" fontId="20" fillId="26" borderId="34" xfId="0" applyFont="1" applyFill="1" applyBorder="1"/>
    <xf numFmtId="4" fontId="20" fillId="26" borderId="34" xfId="0" applyNumberFormat="1" applyFont="1" applyFill="1" applyBorder="1"/>
    <xf numFmtId="4" fontId="24" fillId="26" borderId="34" xfId="0" applyNumberFormat="1" applyFont="1" applyFill="1" applyBorder="1"/>
    <xf numFmtId="4" fontId="20" fillId="0" borderId="34" xfId="0" applyNumberFormat="1" applyFont="1" applyBorder="1" applyAlignment="1">
      <alignment horizontal="right"/>
    </xf>
    <xf numFmtId="3" fontId="20" fillId="0" borderId="45" xfId="0" applyNumberFormat="1" applyFont="1" applyBorder="1" applyAlignment="1">
      <alignment horizontal="right"/>
    </xf>
    <xf numFmtId="4" fontId="20" fillId="0" borderId="37" xfId="0" applyNumberFormat="1" applyFont="1" applyBorder="1" applyAlignment="1">
      <alignment horizontal="right"/>
    </xf>
    <xf numFmtId="2" fontId="26" fillId="24" borderId="17" xfId="1" applyNumberFormat="1" applyFont="1" applyFill="1" applyBorder="1" applyAlignment="1">
      <alignment horizontal="center" wrapText="1"/>
    </xf>
    <xf numFmtId="0" fontId="27" fillId="0" borderId="0" xfId="0" applyFont="1"/>
    <xf numFmtId="3" fontId="20" fillId="25" borderId="10" xfId="0" applyNumberFormat="1" applyFont="1" applyFill="1" applyBorder="1" applyAlignment="1" applyProtection="1">
      <alignment horizontal="right"/>
      <protection locked="0"/>
    </xf>
    <xf numFmtId="3" fontId="20" fillId="25" borderId="33" xfId="0" applyNumberFormat="1" applyFont="1" applyFill="1" applyBorder="1" applyAlignment="1" applyProtection="1">
      <alignment horizontal="right"/>
      <protection locked="0"/>
    </xf>
    <xf numFmtId="166" fontId="0" fillId="0" borderId="0" xfId="0" applyNumberFormat="1"/>
    <xf numFmtId="166" fontId="24" fillId="26" borderId="20" xfId="0" applyNumberFormat="1" applyFont="1" applyFill="1" applyBorder="1" applyAlignment="1">
      <alignment horizontal="right"/>
    </xf>
    <xf numFmtId="0" fontId="28" fillId="0" borderId="0" xfId="0" applyFont="1"/>
    <xf numFmtId="2" fontId="22" fillId="24" borderId="11" xfId="1" applyNumberFormat="1" applyFont="1" applyFill="1" applyBorder="1" applyAlignment="1">
      <alignment wrapText="1"/>
    </xf>
    <xf numFmtId="2" fontId="22" fillId="24" borderId="13" xfId="1" applyNumberFormat="1" applyFont="1" applyFill="1" applyBorder="1" applyAlignment="1">
      <alignment wrapText="1"/>
    </xf>
    <xf numFmtId="1" fontId="21" fillId="25" borderId="19" xfId="0" applyNumberFormat="1" applyFont="1" applyFill="1" applyBorder="1" applyAlignment="1" applyProtection="1">
      <alignment horizontal="left"/>
      <protection locked="0"/>
    </xf>
    <xf numFmtId="1" fontId="21" fillId="26" borderId="19" xfId="0" applyNumberFormat="1" applyFont="1" applyFill="1" applyBorder="1" applyAlignment="1">
      <alignment horizontal="left"/>
    </xf>
    <xf numFmtId="14" fontId="21" fillId="26" borderId="20" xfId="0" applyNumberFormat="1" applyFont="1" applyFill="1" applyBorder="1" applyAlignment="1">
      <alignment horizontal="left"/>
    </xf>
    <xf numFmtId="2" fontId="2" fillId="24" borderId="56" xfId="1" applyNumberFormat="1" applyFill="1" applyBorder="1" applyAlignment="1">
      <alignment horizontal="center" wrapText="1"/>
    </xf>
    <xf numFmtId="2" fontId="2" fillId="24" borderId="58" xfId="1" applyNumberFormat="1" applyFill="1" applyBorder="1" applyAlignment="1">
      <alignment horizontal="center" wrapText="1"/>
    </xf>
    <xf numFmtId="0" fontId="0" fillId="28" borderId="51" xfId="0" applyFill="1" applyBorder="1"/>
    <xf numFmtId="0" fontId="25" fillId="28" borderId="52" xfId="0" applyFont="1" applyFill="1" applyBorder="1"/>
    <xf numFmtId="0" fontId="0" fillId="28" borderId="14" xfId="0" applyFill="1" applyBorder="1"/>
    <xf numFmtId="0" fontId="25" fillId="28" borderId="29" xfId="0" applyFont="1" applyFill="1" applyBorder="1"/>
    <xf numFmtId="2" fontId="2" fillId="24" borderId="29" xfId="1" applyNumberFormat="1" applyFill="1" applyBorder="1" applyAlignment="1">
      <alignment horizontal="center" wrapText="1"/>
    </xf>
    <xf numFmtId="3" fontId="20" fillId="0" borderId="45" xfId="0" applyNumberFormat="1" applyFont="1" applyBorder="1" applyAlignment="1">
      <alignment horizontal="left"/>
    </xf>
    <xf numFmtId="4" fontId="20" fillId="0" borderId="32" xfId="0" applyNumberFormat="1" applyFont="1" applyBorder="1" applyAlignment="1">
      <alignment horizontal="left"/>
    </xf>
    <xf numFmtId="4" fontId="20" fillId="0" borderId="45" xfId="0" applyNumberFormat="1" applyFont="1" applyBorder="1" applyAlignment="1">
      <alignment horizontal="left"/>
    </xf>
    <xf numFmtId="0" fontId="31" fillId="0" borderId="0" xfId="0" applyFont="1"/>
    <xf numFmtId="4" fontId="20" fillId="0" borderId="28" xfId="0" applyNumberFormat="1" applyFont="1" applyBorder="1" applyAlignment="1">
      <alignment horizontal="right"/>
    </xf>
    <xf numFmtId="14" fontId="21" fillId="25" borderId="20" xfId="0" applyNumberFormat="1" applyFont="1" applyFill="1" applyBorder="1" applyAlignment="1" applyProtection="1">
      <alignment horizontal="left"/>
      <protection locked="0"/>
    </xf>
    <xf numFmtId="2" fontId="30" fillId="0" borderId="0" xfId="0" applyNumberFormat="1" applyFont="1"/>
    <xf numFmtId="0" fontId="32" fillId="0" borderId="0" xfId="0" applyFont="1"/>
    <xf numFmtId="2" fontId="22" fillId="24" borderId="11" xfId="1" applyNumberFormat="1" applyFont="1" applyFill="1" applyBorder="1" applyAlignment="1">
      <alignment horizontal="left"/>
    </xf>
    <xf numFmtId="2" fontId="22" fillId="24" borderId="13" xfId="1" applyNumberFormat="1" applyFont="1" applyFill="1" applyBorder="1" applyAlignment="1">
      <alignment horizontal="left"/>
    </xf>
    <xf numFmtId="0" fontId="0" fillId="28" borderId="22" xfId="0" applyFill="1" applyBorder="1" applyAlignment="1">
      <alignment horizontal="left"/>
    </xf>
    <xf numFmtId="0" fontId="0" fillId="28" borderId="23" xfId="0" applyFill="1" applyBorder="1" applyAlignment="1">
      <alignment horizontal="left"/>
    </xf>
    <xf numFmtId="0" fontId="0" fillId="28" borderId="38" xfId="0" applyFill="1" applyBorder="1" applyAlignment="1">
      <alignment horizontal="left"/>
    </xf>
    <xf numFmtId="2" fontId="2" fillId="24" borderId="45" xfId="1" applyNumberFormat="1" applyFill="1" applyBorder="1" applyAlignment="1">
      <alignment horizontal="center" wrapText="1"/>
    </xf>
    <xf numFmtId="2" fontId="2" fillId="24" borderId="33" xfId="1" applyNumberFormat="1" applyFill="1" applyBorder="1" applyAlignment="1">
      <alignment horizontal="center" wrapText="1"/>
    </xf>
    <xf numFmtId="2" fontId="2" fillId="24" borderId="43" xfId="1" applyNumberFormat="1" applyFill="1" applyBorder="1" applyAlignment="1">
      <alignment horizontal="center" wrapText="1"/>
    </xf>
    <xf numFmtId="0" fontId="20" fillId="25" borderId="37" xfId="0" applyFont="1" applyFill="1" applyBorder="1" applyAlignment="1" applyProtection="1">
      <alignment horizontal="left"/>
      <protection locked="0"/>
    </xf>
    <xf numFmtId="0" fontId="20" fillId="25" borderId="53" xfId="0" applyFont="1" applyFill="1" applyBorder="1" applyAlignment="1" applyProtection="1">
      <alignment horizontal="left"/>
      <protection locked="0"/>
    </xf>
    <xf numFmtId="0" fontId="20" fillId="25" borderId="59" xfId="0" applyFont="1" applyFill="1" applyBorder="1" applyAlignment="1" applyProtection="1">
      <alignment horizontal="left"/>
      <protection locked="0"/>
    </xf>
    <xf numFmtId="0" fontId="20" fillId="25" borderId="54" xfId="0" applyFont="1" applyFill="1" applyBorder="1" applyAlignment="1" applyProtection="1">
      <alignment horizontal="left"/>
      <protection locked="0"/>
    </xf>
    <xf numFmtId="2" fontId="2" fillId="24" borderId="61" xfId="1" applyNumberFormat="1" applyFill="1" applyBorder="1" applyAlignment="1">
      <alignment horizontal="center" wrapText="1"/>
    </xf>
    <xf numFmtId="2" fontId="22" fillId="0" borderId="0" xfId="1" applyNumberFormat="1" applyFont="1" applyAlignment="1">
      <alignment horizontal="center" wrapText="1"/>
    </xf>
    <xf numFmtId="2" fontId="21" fillId="0" borderId="0" xfId="0" applyNumberFormat="1" applyFont="1" applyProtection="1">
      <protection locked="0"/>
    </xf>
    <xf numFmtId="1" fontId="21" fillId="0" borderId="0" xfId="0" applyNumberFormat="1" applyFont="1" applyAlignment="1" applyProtection="1">
      <alignment horizontal="left"/>
      <protection locked="0"/>
    </xf>
    <xf numFmtId="14" fontId="21" fillId="0" borderId="0" xfId="0" applyNumberFormat="1" applyFont="1" applyAlignment="1" applyProtection="1">
      <alignment horizontal="left"/>
      <protection locked="0"/>
    </xf>
    <xf numFmtId="14" fontId="21" fillId="0" borderId="0" xfId="0" applyNumberFormat="1" applyFont="1"/>
    <xf numFmtId="0" fontId="20" fillId="25" borderId="29" xfId="0" applyFont="1" applyFill="1" applyBorder="1" applyAlignment="1" applyProtection="1">
      <alignment horizontal="left"/>
      <protection locked="0"/>
    </xf>
    <xf numFmtId="2" fontId="2" fillId="24" borderId="63" xfId="1" applyNumberFormat="1" applyFill="1" applyBorder="1" applyAlignment="1">
      <alignment horizontal="center" wrapText="1"/>
    </xf>
    <xf numFmtId="2" fontId="2" fillId="24" borderId="57" xfId="1" applyNumberFormat="1" applyFill="1" applyBorder="1" applyAlignment="1">
      <alignment horizontal="center" wrapText="1"/>
    </xf>
    <xf numFmtId="0" fontId="20" fillId="25" borderId="48" xfId="0" applyFont="1" applyFill="1" applyBorder="1" applyAlignment="1" applyProtection="1">
      <alignment horizontal="left"/>
      <protection locked="0"/>
    </xf>
    <xf numFmtId="3" fontId="20" fillId="25" borderId="48" xfId="0" applyNumberFormat="1" applyFont="1" applyFill="1" applyBorder="1" applyAlignment="1" applyProtection="1">
      <alignment horizontal="right"/>
      <protection locked="0"/>
    </xf>
    <xf numFmtId="164" fontId="20" fillId="25" borderId="48" xfId="50" applyFont="1" applyFill="1" applyBorder="1" applyAlignment="1" applyProtection="1">
      <alignment horizontal="right"/>
      <protection locked="0"/>
    </xf>
    <xf numFmtId="4" fontId="20" fillId="0" borderId="58" xfId="0" applyNumberFormat="1" applyFont="1" applyBorder="1" applyAlignment="1">
      <alignment horizontal="right"/>
    </xf>
    <xf numFmtId="2" fontId="2" fillId="24" borderId="32" xfId="1" applyNumberFormat="1" applyFill="1" applyBorder="1" applyAlignment="1">
      <alignment horizontal="center" wrapText="1"/>
    </xf>
    <xf numFmtId="2" fontId="2" fillId="24" borderId="64" xfId="1" applyNumberFormat="1" applyFill="1" applyBorder="1" applyAlignment="1">
      <alignment horizontal="center" wrapText="1"/>
    </xf>
    <xf numFmtId="2" fontId="22" fillId="0" borderId="12" xfId="1" applyNumberFormat="1" applyFont="1" applyBorder="1" applyAlignment="1">
      <alignment horizontal="left" wrapText="1"/>
    </xf>
    <xf numFmtId="0" fontId="20" fillId="26" borderId="39" xfId="0" applyFont="1" applyFill="1" applyBorder="1" applyAlignment="1">
      <alignment horizontal="left"/>
    </xf>
    <xf numFmtId="0" fontId="20" fillId="26" borderId="59" xfId="0" applyFont="1" applyFill="1" applyBorder="1" applyAlignment="1">
      <alignment horizontal="left"/>
    </xf>
    <xf numFmtId="0" fontId="20" fillId="26" borderId="10" xfId="0" applyFont="1" applyFill="1" applyBorder="1" applyAlignment="1">
      <alignment horizontal="left"/>
    </xf>
    <xf numFmtId="2" fontId="2" fillId="24" borderId="60" xfId="1" applyNumberFormat="1" applyFill="1" applyBorder="1" applyAlignment="1">
      <alignment horizontal="center" wrapText="1"/>
    </xf>
    <xf numFmtId="0" fontId="20" fillId="26" borderId="46" xfId="0" applyFont="1" applyFill="1" applyBorder="1" applyAlignment="1">
      <alignment horizontal="left"/>
    </xf>
    <xf numFmtId="0" fontId="20" fillId="26" borderId="21" xfId="0" applyFont="1" applyFill="1" applyBorder="1" applyAlignment="1">
      <alignment horizontal="left"/>
    </xf>
    <xf numFmtId="0" fontId="20" fillId="26" borderId="54" xfId="0" applyFont="1" applyFill="1" applyBorder="1" applyAlignment="1">
      <alignment horizontal="left"/>
    </xf>
    <xf numFmtId="2" fontId="2" fillId="24" borderId="45" xfId="1" applyNumberFormat="1" applyFill="1" applyBorder="1" applyAlignment="1">
      <alignment horizontal="center" vertical="center" wrapText="1"/>
    </xf>
    <xf numFmtId="2" fontId="2" fillId="24" borderId="32" xfId="1" applyNumberFormat="1" applyFill="1" applyBorder="1" applyAlignment="1">
      <alignment horizontal="center" vertical="center" wrapText="1"/>
    </xf>
    <xf numFmtId="2" fontId="2" fillId="24" borderId="37" xfId="1" applyNumberFormat="1" applyFill="1" applyBorder="1" applyAlignment="1">
      <alignment horizontal="center" vertical="center" wrapText="1"/>
    </xf>
    <xf numFmtId="2" fontId="2" fillId="24" borderId="62" xfId="1" applyNumberFormat="1" applyFill="1" applyBorder="1" applyAlignment="1">
      <alignment horizontal="center" vertical="center" wrapText="1"/>
    </xf>
    <xf numFmtId="2" fontId="22" fillId="24" borderId="12" xfId="1" applyNumberFormat="1" applyFont="1" applyFill="1" applyBorder="1"/>
    <xf numFmtId="2" fontId="22" fillId="24" borderId="13" xfId="1" applyNumberFormat="1" applyFont="1" applyFill="1" applyBorder="1"/>
    <xf numFmtId="2" fontId="22" fillId="24" borderId="11" xfId="1" applyNumberFormat="1" applyFont="1" applyFill="1" applyBorder="1"/>
    <xf numFmtId="0" fontId="0" fillId="28" borderId="35" xfId="0" applyFill="1" applyBorder="1" applyAlignment="1">
      <alignment horizontal="left"/>
    </xf>
    <xf numFmtId="0" fontId="0" fillId="28" borderId="65" xfId="0" applyFill="1" applyBorder="1" applyAlignment="1">
      <alignment horizontal="left"/>
    </xf>
    <xf numFmtId="0" fontId="0" fillId="28" borderId="36" xfId="0" applyFill="1" applyBorder="1" applyAlignment="1">
      <alignment horizontal="left"/>
    </xf>
    <xf numFmtId="2" fontId="2" fillId="24" borderId="39" xfId="1" applyNumberFormat="1" applyFill="1" applyBorder="1" applyAlignment="1">
      <alignment horizontal="center" wrapText="1"/>
    </xf>
    <xf numFmtId="0" fontId="20" fillId="0" borderId="56" xfId="0" applyFont="1" applyBorder="1"/>
    <xf numFmtId="0" fontId="20" fillId="0" borderId="16" xfId="0" applyFont="1" applyBorder="1"/>
    <xf numFmtId="0" fontId="20" fillId="0" borderId="25" xfId="0" applyFont="1" applyBorder="1"/>
    <xf numFmtId="0" fontId="33" fillId="0" borderId="0" xfId="0" applyFont="1"/>
    <xf numFmtId="2" fontId="2" fillId="24" borderId="48" xfId="1" applyNumberFormat="1" applyFill="1" applyBorder="1" applyAlignment="1">
      <alignment horizontal="center" wrapText="1"/>
    </xf>
    <xf numFmtId="2" fontId="2" fillId="24" borderId="53" xfId="1" applyNumberFormat="1" applyFill="1" applyBorder="1" applyAlignment="1">
      <alignment horizontal="center" wrapText="1"/>
    </xf>
    <xf numFmtId="4" fontId="20" fillId="0" borderId="18" xfId="0" applyNumberFormat="1" applyFont="1" applyBorder="1" applyAlignment="1">
      <alignment horizontal="left"/>
    </xf>
    <xf numFmtId="4" fontId="20" fillId="26" borderId="68" xfId="49" applyNumberFormat="1" applyFont="1" applyFill="1" applyBorder="1" applyAlignment="1" applyProtection="1">
      <alignment horizontal="right"/>
    </xf>
    <xf numFmtId="4" fontId="20" fillId="26" borderId="27" xfId="49" applyNumberFormat="1" applyFont="1" applyFill="1" applyBorder="1" applyAlignment="1" applyProtection="1">
      <alignment horizontal="right"/>
    </xf>
    <xf numFmtId="4" fontId="20" fillId="26" borderId="31" xfId="49" applyNumberFormat="1" applyFont="1" applyFill="1" applyBorder="1" applyAlignment="1" applyProtection="1">
      <alignment horizontal="right"/>
    </xf>
    <xf numFmtId="4" fontId="20" fillId="0" borderId="19" xfId="0" applyNumberFormat="1" applyFont="1" applyBorder="1" applyAlignment="1">
      <alignment horizontal="left"/>
    </xf>
    <xf numFmtId="4" fontId="20" fillId="0" borderId="20" xfId="0" applyNumberFormat="1" applyFont="1" applyBorder="1" applyAlignment="1">
      <alignment horizontal="left"/>
    </xf>
    <xf numFmtId="0" fontId="31" fillId="28" borderId="49" xfId="0" applyFont="1" applyFill="1" applyBorder="1" applyAlignment="1">
      <alignment horizontal="center" wrapText="1"/>
    </xf>
    <xf numFmtId="0" fontId="31" fillId="28" borderId="66" xfId="0" applyFont="1" applyFill="1" applyBorder="1" applyAlignment="1">
      <alignment horizontal="center"/>
    </xf>
    <xf numFmtId="0" fontId="31" fillId="28" borderId="67" xfId="0" applyFont="1" applyFill="1" applyBorder="1" applyAlignment="1">
      <alignment horizontal="center"/>
    </xf>
    <xf numFmtId="4" fontId="31" fillId="0" borderId="56" xfId="0" applyNumberFormat="1" applyFont="1" applyBorder="1"/>
    <xf numFmtId="4" fontId="31" fillId="0" borderId="46" xfId="0" applyNumberFormat="1" applyFont="1" applyBorder="1"/>
    <xf numFmtId="4" fontId="31" fillId="0" borderId="58" xfId="0" applyNumberFormat="1" applyFont="1" applyBorder="1"/>
    <xf numFmtId="4" fontId="31" fillId="0" borderId="16" xfId="0" applyNumberFormat="1" applyFont="1" applyBorder="1"/>
    <xf numFmtId="4" fontId="31" fillId="0" borderId="10" xfId="0" applyNumberFormat="1" applyFont="1" applyBorder="1"/>
    <xf numFmtId="4" fontId="31" fillId="0" borderId="15" xfId="0" applyNumberFormat="1" applyFont="1" applyBorder="1"/>
    <xf numFmtId="4" fontId="31" fillId="0" borderId="25" xfId="0" applyNumberFormat="1" applyFont="1" applyBorder="1"/>
    <xf numFmtId="4" fontId="31" fillId="0" borderId="21" xfId="0" applyNumberFormat="1" applyFont="1" applyBorder="1"/>
    <xf numFmtId="4" fontId="31" fillId="0" borderId="26" xfId="0" applyNumberFormat="1" applyFont="1" applyBorder="1"/>
    <xf numFmtId="0" fontId="20" fillId="0" borderId="32" xfId="0" applyFont="1" applyBorder="1"/>
    <xf numFmtId="2" fontId="21" fillId="25" borderId="55" xfId="0" applyNumberFormat="1" applyFont="1" applyFill="1" applyBorder="1" applyAlignment="1" applyProtection="1">
      <alignment horizontal="left"/>
      <protection locked="0"/>
    </xf>
    <xf numFmtId="49" fontId="21" fillId="25" borderId="18" xfId="0" applyNumberFormat="1" applyFont="1" applyFill="1" applyBorder="1" applyProtection="1">
      <protection locked="0"/>
    </xf>
    <xf numFmtId="49" fontId="21" fillId="25" borderId="19" xfId="0" applyNumberFormat="1" applyFont="1" applyFill="1" applyBorder="1" applyProtection="1">
      <protection locked="0"/>
    </xf>
    <xf numFmtId="49" fontId="21" fillId="26" borderId="18" xfId="0" applyNumberFormat="1" applyFont="1" applyFill="1" applyBorder="1"/>
    <xf numFmtId="49" fontId="21" fillId="26" borderId="19" xfId="0" applyNumberFormat="1" applyFont="1" applyFill="1" applyBorder="1"/>
    <xf numFmtId="49" fontId="21" fillId="26" borderId="19" xfId="0" applyNumberFormat="1" applyFont="1" applyFill="1" applyBorder="1" applyAlignment="1">
      <alignment horizontal="left"/>
    </xf>
    <xf numFmtId="2" fontId="2" fillId="24" borderId="51" xfId="1" applyNumberFormat="1" applyFill="1" applyBorder="1" applyAlignment="1">
      <alignment horizontal="center" wrapText="1"/>
    </xf>
    <xf numFmtId="2" fontId="2" fillId="24" borderId="68" xfId="1" applyNumberFormat="1" applyFill="1" applyBorder="1" applyAlignment="1">
      <alignment horizontal="center" wrapText="1"/>
    </xf>
    <xf numFmtId="2" fontId="2" fillId="24" borderId="28" xfId="1" applyNumberFormat="1" applyFill="1" applyBorder="1" applyAlignment="1">
      <alignment horizontal="center" wrapText="1"/>
    </xf>
    <xf numFmtId="2" fontId="22" fillId="24" borderId="49" xfId="1" applyNumberFormat="1" applyFont="1" applyFill="1" applyBorder="1" applyAlignment="1">
      <alignment horizontal="center" vertical="center" wrapText="1"/>
    </xf>
    <xf numFmtId="2" fontId="22" fillId="24" borderId="50" xfId="1" applyNumberFormat="1" applyFont="1" applyFill="1" applyBorder="1" applyAlignment="1">
      <alignment horizontal="center" vertical="center" wrapText="1"/>
    </xf>
    <xf numFmtId="2" fontId="22" fillId="24" borderId="42" xfId="1" applyNumberFormat="1" applyFont="1" applyFill="1" applyBorder="1" applyAlignment="1">
      <alignment horizontal="center" vertical="center" wrapText="1"/>
    </xf>
    <xf numFmtId="2" fontId="22" fillId="24" borderId="11" xfId="1" applyNumberFormat="1" applyFont="1" applyFill="1" applyBorder="1" applyAlignment="1">
      <alignment horizontal="center" wrapText="1"/>
    </xf>
    <xf numFmtId="2" fontId="22" fillId="24" borderId="12" xfId="1" applyNumberFormat="1" applyFont="1" applyFill="1" applyBorder="1" applyAlignment="1">
      <alignment horizontal="center" wrapText="1"/>
    </xf>
    <xf numFmtId="2" fontId="22" fillId="24" borderId="13" xfId="1" applyNumberFormat="1" applyFont="1" applyFill="1" applyBorder="1" applyAlignment="1">
      <alignment horizontal="center" wrapText="1"/>
    </xf>
    <xf numFmtId="0" fontId="29" fillId="0" borderId="47" xfId="0" applyFont="1" applyBorder="1" applyAlignment="1">
      <alignment horizontal="left" vertical="center" wrapText="1"/>
    </xf>
    <xf numFmtId="0" fontId="29" fillId="0" borderId="0" xfId="0" applyFont="1" applyAlignment="1">
      <alignment horizontal="left" vertical="center" wrapText="1"/>
    </xf>
    <xf numFmtId="2" fontId="22" fillId="24" borderId="51" xfId="1" applyNumberFormat="1" applyFont="1" applyFill="1" applyBorder="1" applyAlignment="1">
      <alignment horizontal="center" wrapText="1"/>
    </xf>
    <xf numFmtId="2" fontId="22" fillId="24" borderId="52" xfId="1" applyNumberFormat="1" applyFont="1" applyFill="1" applyBorder="1" applyAlignment="1">
      <alignment horizontal="center" wrapText="1"/>
    </xf>
    <xf numFmtId="2" fontId="22" fillId="24" borderId="11" xfId="1" applyNumberFormat="1" applyFont="1" applyFill="1" applyBorder="1" applyAlignment="1">
      <alignment horizontal="center"/>
    </xf>
    <xf numFmtId="2" fontId="22" fillId="24" borderId="12" xfId="1" applyNumberFormat="1" applyFont="1" applyFill="1" applyBorder="1" applyAlignment="1">
      <alignment horizontal="center"/>
    </xf>
    <xf numFmtId="2" fontId="22" fillId="24" borderId="13" xfId="1" applyNumberFormat="1" applyFont="1" applyFill="1" applyBorder="1" applyAlignment="1">
      <alignment horizontal="center"/>
    </xf>
    <xf numFmtId="2" fontId="22" fillId="24" borderId="11" xfId="1" applyNumberFormat="1" applyFont="1" applyFill="1" applyBorder="1" applyAlignment="1">
      <alignment horizontal="center" vertical="center" wrapText="1"/>
    </xf>
    <xf numFmtId="2" fontId="22" fillId="24" borderId="13" xfId="1" applyNumberFormat="1" applyFont="1" applyFill="1" applyBorder="1" applyAlignment="1">
      <alignment horizontal="center" vertical="center" wrapText="1"/>
    </xf>
    <xf numFmtId="2" fontId="22" fillId="24" borderId="12" xfId="1" applyNumberFormat="1" applyFont="1" applyFill="1" applyBorder="1" applyAlignment="1">
      <alignment horizontal="center" vertical="center" wrapText="1"/>
    </xf>
  </cellXfs>
  <cellStyles count="51">
    <cellStyle name="20 % - Akzent1 2" xfId="2" xr:uid="{00000000-0005-0000-0000-000000000000}"/>
    <cellStyle name="20 % - Akzent2 2" xfId="3" xr:uid="{00000000-0005-0000-0000-000001000000}"/>
    <cellStyle name="20 % - Akzent3 2" xfId="4" xr:uid="{00000000-0005-0000-0000-000002000000}"/>
    <cellStyle name="20 % - Akzent4 2" xfId="5" xr:uid="{00000000-0005-0000-0000-000003000000}"/>
    <cellStyle name="20 % - Akzent5 2" xfId="6" xr:uid="{00000000-0005-0000-0000-000004000000}"/>
    <cellStyle name="20 % - Akzent6 2" xfId="7" xr:uid="{00000000-0005-0000-0000-000005000000}"/>
    <cellStyle name="40 % - Akzent1 2" xfId="8" xr:uid="{00000000-0005-0000-0000-000006000000}"/>
    <cellStyle name="40 % - Akzent2 2" xfId="9" xr:uid="{00000000-0005-0000-0000-000007000000}"/>
    <cellStyle name="40 % - Akzent3 2" xfId="10" xr:uid="{00000000-0005-0000-0000-000008000000}"/>
    <cellStyle name="40 % - Akzent4 2" xfId="11" xr:uid="{00000000-0005-0000-0000-000009000000}"/>
    <cellStyle name="40 % - Akzent5 2" xfId="12" xr:uid="{00000000-0005-0000-0000-00000A000000}"/>
    <cellStyle name="40 % - Akzent6 2" xfId="13" xr:uid="{00000000-0005-0000-0000-00000B000000}"/>
    <cellStyle name="60 % - Akzent1 2" xfId="14" xr:uid="{00000000-0005-0000-0000-00000C000000}"/>
    <cellStyle name="60 % - Akzent2 2" xfId="15" xr:uid="{00000000-0005-0000-0000-00000D000000}"/>
    <cellStyle name="60 % - Akzent3 2" xfId="16" xr:uid="{00000000-0005-0000-0000-00000E000000}"/>
    <cellStyle name="60 % - Akzent4 2" xfId="17" xr:uid="{00000000-0005-0000-0000-00000F000000}"/>
    <cellStyle name="60 % - Akzent5 2" xfId="18" xr:uid="{00000000-0005-0000-0000-000010000000}"/>
    <cellStyle name="60 % - Akzent6 2" xfId="19" xr:uid="{00000000-0005-0000-0000-000011000000}"/>
    <cellStyle name="Akzent1 2" xfId="20" xr:uid="{00000000-0005-0000-0000-000012000000}"/>
    <cellStyle name="Akzent2 2" xfId="21" xr:uid="{00000000-0005-0000-0000-000013000000}"/>
    <cellStyle name="Akzent3 2" xfId="22" xr:uid="{00000000-0005-0000-0000-000014000000}"/>
    <cellStyle name="Akzent4 2" xfId="23" xr:uid="{00000000-0005-0000-0000-000015000000}"/>
    <cellStyle name="Akzent5 2" xfId="24" xr:uid="{00000000-0005-0000-0000-000016000000}"/>
    <cellStyle name="Akzent6 2" xfId="25" xr:uid="{00000000-0005-0000-0000-000017000000}"/>
    <cellStyle name="Ausgabe 2" xfId="26" xr:uid="{00000000-0005-0000-0000-000018000000}"/>
    <cellStyle name="Berechnung 2" xfId="27" xr:uid="{00000000-0005-0000-0000-000019000000}"/>
    <cellStyle name="Eingabe 2" xfId="28" xr:uid="{00000000-0005-0000-0000-00001A000000}"/>
    <cellStyle name="Ergebnis 2" xfId="29" xr:uid="{00000000-0005-0000-0000-00001B000000}"/>
    <cellStyle name="Erklärender Text 2" xfId="30" xr:uid="{00000000-0005-0000-0000-00001C000000}"/>
    <cellStyle name="Gut 2" xfId="31" xr:uid="{00000000-0005-0000-0000-00001D000000}"/>
    <cellStyle name="Komma" xfId="50" builtinId="3"/>
    <cellStyle name="Neutral 2" xfId="32" xr:uid="{00000000-0005-0000-0000-00001F000000}"/>
    <cellStyle name="Notiz 2" xfId="33" xr:uid="{00000000-0005-0000-0000-000020000000}"/>
    <cellStyle name="Prozent" xfId="49" builtinId="5"/>
    <cellStyle name="Prozent 2" xfId="35" xr:uid="{00000000-0005-0000-0000-000022000000}"/>
    <cellStyle name="Prozent 3" xfId="34" xr:uid="{00000000-0005-0000-0000-000023000000}"/>
    <cellStyle name="Schlecht 2" xfId="36" xr:uid="{00000000-0005-0000-0000-000024000000}"/>
    <cellStyle name="Standard" xfId="0" builtinId="0"/>
    <cellStyle name="Standard 2" xfId="37" xr:uid="{00000000-0005-0000-0000-000026000000}"/>
    <cellStyle name="Standard 2 2" xfId="38" xr:uid="{00000000-0005-0000-0000-000027000000}"/>
    <cellStyle name="Standard 2 3" xfId="39" xr:uid="{00000000-0005-0000-0000-000028000000}"/>
    <cellStyle name="Standard 3" xfId="40" xr:uid="{00000000-0005-0000-0000-000029000000}"/>
    <cellStyle name="Standard 4" xfId="1" xr:uid="{00000000-0005-0000-0000-00002A000000}"/>
    <cellStyle name="Überschrift 1 2" xfId="42" xr:uid="{00000000-0005-0000-0000-00002B000000}"/>
    <cellStyle name="Überschrift 2 2" xfId="43" xr:uid="{00000000-0005-0000-0000-00002C000000}"/>
    <cellStyle name="Überschrift 3 2" xfId="44" xr:uid="{00000000-0005-0000-0000-00002D000000}"/>
    <cellStyle name="Überschrift 4 2" xfId="45" xr:uid="{00000000-0005-0000-0000-00002E000000}"/>
    <cellStyle name="Überschrift 5" xfId="41" xr:uid="{00000000-0005-0000-0000-00002F000000}"/>
    <cellStyle name="Verknüpfte Zelle 2" xfId="46" xr:uid="{00000000-0005-0000-0000-000030000000}"/>
    <cellStyle name="Warnender Text 2" xfId="47" xr:uid="{00000000-0005-0000-0000-000031000000}"/>
    <cellStyle name="Zelle überprüfen 2" xfId="48" xr:uid="{00000000-0005-0000-0000-000032000000}"/>
  </cellStyles>
  <dxfs count="7">
    <dxf>
      <font>
        <color auto="1"/>
      </font>
      <fill>
        <patternFill>
          <bgColor rgb="FFFFC7CE"/>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fill>
        <patternFill>
          <bgColor rgb="FFFFFF99"/>
        </patternFill>
      </fill>
    </dxf>
    <dxf>
      <font>
        <color rgb="FF9C0006"/>
      </font>
      <fill>
        <patternFill>
          <bgColor rgb="FFFFC7CE"/>
        </patternFill>
      </fill>
    </dxf>
  </dxfs>
  <tableStyles count="0" defaultTableStyle="TableStyleMedium2" defaultPivotStyle="PivotStyleLight16"/>
  <colors>
    <mruColors>
      <color rgb="FFFFFF99"/>
      <color rgb="FFFFFFCC"/>
      <color rgb="FFFFFF85"/>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733425</xdr:colOff>
      <xdr:row>5</xdr:row>
      <xdr:rowOff>85724</xdr:rowOff>
    </xdr:from>
    <xdr:to>
      <xdr:col>14</xdr:col>
      <xdr:colOff>800100</xdr:colOff>
      <xdr:row>143</xdr:row>
      <xdr:rowOff>76200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bwMode="auto">
        <a:xfrm>
          <a:off x="733425" y="1419224"/>
          <a:ext cx="11801475" cy="26279476"/>
        </a:xfrm>
        <a:prstGeom prst="rect">
          <a:avLst/>
        </a:prstGeom>
        <a:solidFill>
          <a:sysClr val="window" lastClr="FFFFFF"/>
        </a:solidFill>
        <a:ln w="9525" algn="ctr">
          <a:noFill/>
          <a:miter lim="800000"/>
          <a:headEnd/>
          <a:tailEnd/>
        </a:ln>
        <a:effectLst/>
      </xdr:spPr>
      <xdr:txBody>
        <a:bodyPr vertOverflow="clip" horzOverflow="clip" wrap="square" lIns="108000" tIns="108000" rIns="108000" bIns="108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Hinweise zum Berechnungstool zur Ermittlung des Saldierungsbetrages der KWKG-Umlage nach § 21 EnFG (bidirektionale Ladepunkte, Speichergase)</a:t>
          </a:r>
          <a:br>
            <a:rPr kumimoji="0" lang="de-DE" sz="1100" b="1" i="0" u="none" strike="noStrike" kern="0" cap="none" spc="0" normalizeH="0" baseline="0" noProof="0">
              <a:ln>
                <a:noFill/>
              </a:ln>
              <a:solidFill>
                <a:sysClr val="windowText" lastClr="000000"/>
              </a:solidFill>
              <a:effectLst/>
              <a:uLnTx/>
              <a:uFillTx/>
              <a:latin typeface="+mn-lt"/>
              <a:ea typeface="+mn-ea"/>
              <a:cs typeface="+mn-cs"/>
            </a:rPr>
          </a:b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untergliedert sich in mehrere Tabellenblätter, die teilweise durch den jeweils Meldenden zu befüllen sind und teilweise die Berechnungsergebnisse ausgeben. Auszufüllende Felder sind stets gelb hinterlegt und unterhalb der Spaltenüberschriften kurz beschrieben. Im Folgenden finden Sie für die je Tabellenblatt auszufüllenden Felder eine Erläuterung.</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0" i="0" u="none" strike="noStrike" kern="0" cap="none" spc="0" normalizeH="0" baseline="0" noProof="0">
              <a:ln>
                <a:noFill/>
              </a:ln>
              <a:solidFill>
                <a:sysClr val="windowText" lastClr="000000"/>
              </a:solidFill>
              <a:effectLst/>
              <a:uLnTx/>
              <a:uFillTx/>
              <a:latin typeface="+mn-lt"/>
              <a:ea typeface="+mn-ea"/>
              <a:cs typeface="+mn-cs"/>
            </a:rPr>
          </a:br>
          <a:r>
            <a:rPr kumimoji="0" lang="de-DE" sz="1100" b="0" i="0" u="none" strike="noStrike" kern="0" cap="none" spc="0" normalizeH="0" baseline="0" noProof="0">
              <a:ln>
                <a:noFill/>
              </a:ln>
              <a:solidFill>
                <a:sysClr val="windowText" lastClr="000000"/>
              </a:solidFill>
              <a:effectLst/>
              <a:uLnTx/>
              <a:uFillTx/>
              <a:latin typeface="+mn-lt"/>
              <a:ea typeface="+mn-ea"/>
              <a:cs typeface="+mn-cs"/>
            </a:rPr>
            <a:t>Hinweis: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dient sowohl zur Datenerfassung einer einzelnen saldierungsfähigen Anlage als auch der Erfassung der Daten von mehreren Anlagen. Im Rahmen der Jahresmeldung erfolgt in den Meldeportalen der ÜNB die Angabe eines (negativen) Saldierungsbetrags als aggregierter Wert über mehrere Anlagen. Der im Portal angegebene Saldierungsbetrag muss konsistent zu dem im Excel-Tool ausgewiesenen Saldierungsbetrag (in Summe über alle Anlagen) für den regelverantwortlichen Übertragungsnetzbetreiber sein. Daher sind bei der Übermittlung des Berechnungstools im Rahmen der Jahresabrechnung/Testierung alle Daten zu allen von dem Meldenden belieferten </a:t>
          </a:r>
          <a:r>
            <a:rPr lang="de-DE" sz="1100" b="0" i="0" baseline="0">
              <a:solidFill>
                <a:sysClr val="windowText" lastClr="000000"/>
              </a:solidFill>
              <a:effectLst/>
              <a:latin typeface="+mn-lt"/>
              <a:ea typeface="+mn-ea"/>
              <a:cs typeface="+mn-cs"/>
            </a:rPr>
            <a:t>Anlagen</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anzugeben.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Sollte das Berechnungstool zur Erfassung mehrerer </a:t>
          </a:r>
          <a:r>
            <a:rPr lang="de-DE" sz="1100" b="0" i="0" baseline="0">
              <a:solidFill>
                <a:sysClr val="windowText" lastClr="000000"/>
              </a:solidFill>
              <a:effectLst/>
              <a:latin typeface="+mn-lt"/>
              <a:ea typeface="+mn-ea"/>
              <a:cs typeface="+mn-cs"/>
            </a:rPr>
            <a:t>Anlagen</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genutzt werden, ist folgendes zu beachten: Bitte nehmen Sie die Eintragung der Anlagen kontinuierlich, d.h. ohne Freizeilen vor, da ansonsten bestimmte Berechnungsschritte nicht ausgeführt werden können.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Neue Saldierungsprivilegien seit dem 01.01.2023:</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Energiefinanzierungsgesetz (EnFG), welches zum 01.01.2023 in Kraft trat, führt die Anwendung eines Saldierungsbetrages für weitere Sachverhalte ein: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sng" strike="noStrike" kern="0" cap="none" spc="0" normalizeH="0" baseline="0" noProof="0">
              <a:ln>
                <a:noFill/>
              </a:ln>
              <a:solidFill>
                <a:sysClr val="windowText" lastClr="000000"/>
              </a:solidFill>
              <a:effectLst/>
              <a:uLnTx/>
              <a:uFillTx/>
              <a:latin typeface="+mn-lt"/>
              <a:ea typeface="+mn-ea"/>
              <a:cs typeface="+mn-cs"/>
            </a:rPr>
            <a:t>1. Bidirektionale Ladepunkte für Elektromobile (§ 21 Abs. 3 EnFG)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"Bidirektional" bedeutet, dass Ladepunkte für Elektromobile, welche als "geschlossene Verbrauchseinheit" ohne Rückspeisung in das Stromnetz gelten, nicht von der Regelung betroffen sind. Lediglich Ladepunkte für Elektromobile, welche eine Ein- und Ausspeisung in beide Richtung vornehmen können, könen einen Saldierungsbetrag geltend machen.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Die bisher bekannte Regelung für Stromspeicher ist grundsätzlich auf bidirektionale Ladepunkte für Elektromobile anzuwenden mit der Maßgabe, dass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 der Verbrauch von über einen Ladepunkt bezogenem Strom in einem Elektromobil als in dem Ladepunkt verbraucht gilt und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 der mit dem Elektromobil erzeugte und über den Ladepunkt in ein Netz eingespeiste Strom als mit dem Ladepunkt erzeugt gilt.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Außerdem können keine Speicherverluste geltend gemacht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sng" strike="noStrike" kern="0" cap="none" spc="0" normalizeH="0" baseline="0" noProof="0">
              <a:ln>
                <a:noFill/>
              </a:ln>
              <a:solidFill>
                <a:sysClr val="windowText" lastClr="000000"/>
              </a:solidFill>
              <a:effectLst/>
              <a:uLnTx/>
              <a:uFillTx/>
              <a:latin typeface="+mn-lt"/>
              <a:ea typeface="+mn-ea"/>
              <a:cs typeface="+mn-cs"/>
            </a:rPr>
            <a:t>2. Netzentnahmen für die Erzeugung von Speichergas (§ 21 Abs. 5 EnFG)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Für Netzentnahmen, welche zur Erzeugung von Speichergas verbraucht und in das Erdgasnetz eingespeist werden kann eine Saldierung in dem Rahmen in dem das Speichergas zur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Stromerzeugung eingesetzt und der erzeugte Strom in das Netz eingespeist wird, erfolgen. Hier sind die </a:t>
          </a:r>
          <a:r>
            <a:rPr lang="de-DE" sz="1100" b="0" i="0" baseline="0">
              <a:solidFill>
                <a:sysClr val="windowText" lastClr="000000"/>
              </a:solidFill>
              <a:effectLst/>
              <a:latin typeface="+mn-lt"/>
              <a:ea typeface="+mn-ea"/>
              <a:cs typeface="+mn-cs"/>
            </a:rPr>
            <a:t>Anforderungen nach § 44b Abs. 4 Nr. 1 und 2 EEG zu berücksichtigen.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solidFill>
                <a:sysClr val="windowText" lastClr="000000"/>
              </a:solidFill>
              <a:effectLst/>
              <a:latin typeface="+mn-lt"/>
              <a:ea typeface="+mn-ea"/>
              <a:cs typeface="+mn-cs"/>
            </a:rPr>
            <a:t>    Außerdem können keine Speicherverluste geltend gemacht werden.</a:t>
          </a:r>
          <a:endParaRPr lang="de-DE">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Stammdaten</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Absender: Absender ist derjenige, der eine Anlage betreibt und mit dieser Meldung eine Verringerung für die in der Anlage verbrauchten Strommengen zu zahlende KWKG-Umlage in Anspruch nehmen möchte. Die (Geschäftspartner-)Kennung ist ein ÜNB-spezifischer Identifier des Umlagepflichtigen und dient der Zuordnung dieser Meldung zu den Angaben im Online-Portal des ÜNB.</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für Jahr: Angabe des Leistungsjahres.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KWKG-Umlage: Angabe der KWKG-Umlage des Leistungsjahres in Cent pro Kilowattstunde.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ggü. folgendem (Anschluss-)Netzbetreiber: Angabe der Netzbetreibers, für welchen die Reduzierung der KWKG-Umlage nachgewiesen werden soll.</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Marktlokation (MaLo) der Entnahmestelle: Die MaLo dient als eindeutiges Identifikationsmerkmal der Entnahmestelle und im Berechnungstool insbesondere zur Verbindung der Angaben auf den einzelnen Tabellenblättern.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Straße, Hausnr. / Flurstück: Straße und Hausnummer oder alternativ Flurstück der Anlage.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PLZ: Postleitzahl </a:t>
          </a:r>
          <a:r>
            <a:rPr lang="de-DE" sz="1100" b="0" i="0" baseline="0">
              <a:solidFill>
                <a:sysClr val="windowText" lastClr="000000"/>
              </a:solidFill>
              <a:effectLst/>
              <a:latin typeface="+mn-lt"/>
              <a:ea typeface="+mn-ea"/>
              <a:cs typeface="+mn-cs"/>
            </a:rPr>
            <a:t>der Anlage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Ort / Gemarkung: Ort oder alternativ Gemarkung </a:t>
          </a:r>
          <a:r>
            <a:rPr lang="de-DE" sz="1100" b="0" i="0" baseline="0">
              <a:solidFill>
                <a:sysClr val="windowText" lastClr="000000"/>
              </a:solidFill>
              <a:effectLst/>
              <a:latin typeface="+mn-lt"/>
              <a:ea typeface="+mn-ea"/>
              <a:cs typeface="+mn-cs"/>
            </a:rPr>
            <a:t>der Anlage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Regelverantwortlicher Übertragungsnetzbetreiber: Auswahlfeld des Übertragungsnetzbetreibers, in dessen Regelzone sich die Anlage befindet.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r>
            <a:rPr lang="de-DE" sz="1100" b="0" i="0" baseline="0">
              <a:solidFill>
                <a:sysClr val="windowText" lastClr="000000"/>
              </a:solidFill>
              <a:effectLst/>
              <a:latin typeface="+mn-lt"/>
              <a:ea typeface="+mn-ea"/>
              <a:cs typeface="+mn-cs"/>
            </a:rPr>
            <a:t>Erfüllung der Anforderungen nach</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 21 Abs. 4 EnFG sowie § 44b Abs. 4 Nr. 1 und 2 EEG für Saldierung bei der Erzeugung von Speichergas: </a:t>
          </a: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a:t>
          </a:r>
          <a:r>
            <a:rPr lang="de-DE" sz="1100" b="0" i="0" baseline="0">
              <a:solidFill>
                <a:sysClr val="windowText" lastClr="000000"/>
              </a:solidFill>
              <a:effectLst/>
              <a:latin typeface="+mn-lt"/>
              <a:ea typeface="+mn-ea"/>
              <a:cs typeface="+mn-cs"/>
            </a:rPr>
            <a:t>‚Ja‘, sofern </a:t>
          </a:r>
          <a:r>
            <a:rPr lang="de-DE" sz="1100" b="0" i="0" u="sng" baseline="0">
              <a:solidFill>
                <a:sysClr val="windowText" lastClr="000000"/>
              </a:solidFill>
              <a:effectLst/>
              <a:latin typeface="+mn-lt"/>
              <a:ea typeface="+mn-ea"/>
              <a:cs typeface="+mn-cs"/>
            </a:rPr>
            <a:t>beide</a:t>
          </a:r>
          <a:r>
            <a:rPr lang="de-DE" sz="1100" b="0" i="0" baseline="0">
              <a:solidFill>
                <a:sysClr val="windowText" lastClr="000000"/>
              </a:solidFill>
              <a:effectLst/>
              <a:latin typeface="+mn-lt"/>
              <a:ea typeface="+mn-ea"/>
              <a:cs typeface="+mn-cs"/>
            </a:rPr>
            <a:t> Anforderungen erfüllt werden:</a:t>
          </a: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r>
            <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Anforderungen nach § </a:t>
          </a:r>
          <a:r>
            <a:rPr lang="de-DE" sz="1100" b="0" i="0" baseline="0">
              <a:solidFill>
                <a:sysClr val="windowText" lastClr="000000"/>
              </a:solidFill>
              <a:effectLst/>
              <a:latin typeface="+mn-lt"/>
              <a:ea typeface="+mn-ea"/>
              <a:cs typeface="+mn-cs"/>
            </a:rPr>
            <a:t>21 Abs. 4 EnFG: Erfüllung der Mitteilungpflichten nach Teil 5 des EnFGs sowie eine mess- und eichrechtskonforme Abgrenzung der 	Strommengen (Schätzungen sind nicht zulässig)</a:t>
          </a:r>
        </a:p>
        <a:p>
          <a:pPr marL="914400" marR="0" lvl="2" indent="0" defTabSz="914400" eaLnBrk="1" fontAlgn="auto" latinLnBrk="0" hangingPunct="1">
            <a:lnSpc>
              <a:spcPct val="100000"/>
            </a:lnSpc>
            <a:spcBef>
              <a:spcPts val="0"/>
            </a:spcBef>
            <a:spcAft>
              <a:spcPts val="0"/>
            </a:spcAft>
            <a:buClrTx/>
            <a:buSzTx/>
            <a:buFontTx/>
            <a:buNone/>
            <a:tabLst/>
            <a:defRPr/>
          </a:pPr>
          <a:r>
            <a:rPr lang="de-DE" sz="1100" b="0" i="0" baseline="0">
              <a:solidFill>
                <a:sysClr val="windowText" lastClr="000000"/>
              </a:solidFill>
              <a:effectLst/>
              <a:latin typeface="+mn-lt"/>
              <a:ea typeface="+mn-ea"/>
              <a:cs typeface="+mn-cs"/>
            </a:rPr>
            <a:t>	▪ Anforderungen nach § 44b Abs. 4 Nr. 1 und 2 EEG (nur für die Saldierung bei der Erzeugung von Speichergas relevant!)</a:t>
          </a: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‚Nein‘, sofern diese Anforderungen nicht erfüllt werden. Dies schließt einen Anspruch auf Verringerung der KWKG-Umlage aus.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Beladung </a:t>
          </a:r>
          <a:endParaRPr kumimoji="0" lang="de-DE" sz="1100" b="1" i="0" u="none" strike="sng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Die Angaben zum Absender der Meldung, zum Meldejahr und zur KWKG-Umlage werden aus dem Tabellenblatt ‚Stammdaten‘ übernommen und zur Information angezeigt.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r>
            <a:rPr lang="de-DE" sz="1100" b="0" i="0" baseline="0">
              <a:solidFill>
                <a:sysClr val="windowText" lastClr="000000"/>
              </a:solidFill>
              <a:effectLst/>
              <a:latin typeface="+mn-lt"/>
              <a:ea typeface="+mn-ea"/>
              <a:cs typeface="+mn-cs"/>
            </a:rPr>
            <a:t>Marktlokation (MaLo) der Entnahmestelle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Auswahl der MaLo gem. dem Tabellenblatt ‚Stammdaten‘, auf die sich die Meldung bezieht.</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Beladung: Auswahlfeld zur Unterscheidung, ob die Beladung der Anlage über das Netz des Netzbetreibers, an den die Excel adressiert wird, erfolgt oder zusätzlich über das Netz eines anderen Netzbetreibers bzw. dezentral ohne Netznutzung.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Wichtig: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Zur korrekten Ermittlung des Saldierungsbetrages werden sämtliche Lieferungen an die Anlage benötigt, auch wenn die KWKG-Umlage hierfür durch einen anderen Akteur zu zahlen ist oder nicht anfällt.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der Strommenge und des Umlagesatzes je Herkunft des Stroms: Je Liefertatbestand sind die Strommenge und der Umlagesatz anzugeben.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Liegt für Sondersachverhalte eine verringerte KWKG-Umlage (bspw. aufgrund der Besonderen Ausgleichsregelung nach § 31 EnFG) vor, so ist die für die in Spalte C eingetragene, an den Speicher gelieferte Strommenge in Spalte D der Umlagebetrag anzugeben.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Entladung </a:t>
          </a:r>
          <a:endParaRPr kumimoji="0" lang="de-DE" sz="1100" b="1" i="0" u="none" strike="sng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Wie im Tabellenblatt ‚Beladung‘ ist in diesem Tabellenblatt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je Anlage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Angabe erforderlich. Bzgl. der Entladung ist zwischen Netzeinspeisung, dezentralem Verbrauch und Sondersachverhalt zu unterscheiden. </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Für Sondersachverhalte ist in Spalte D der Umlagebetrag einzutragen.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(aggregiert)</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 diesem Tabellenblatt wird für den jeweils Meldenden das Ergebnis der Saldierung je Anlage und regelverantwortlichem Übertragungsnetzbetreiber in aggregierter Form wiedergegeben.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Sämtliche Beladungen und für diese vom Meldenden gezahlte KWKG-Umlage werden zusammengefasst und den Entladungen gegenübergestellt.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Abschließend wird in der Spalte I der (negative) Euro-Betrag ausgegeben, um den sich die KWKG-Umlage gegenüber dem Meldenden für die Beladung der Anlage verringert.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Zusätzlich befindet sich im Kopf der Seite eine Zusammenfassung dieser Strommengen und Saldierungsbeträge je regelverantwortlichem Übertragungsnetzbetreiber.</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(detailliert)</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Das Tabellenblatt ‚Ergebnis (detailliert)‘ fasst sämtliche Angaben in einer Tabelle zusammen und berechnet daraus den Saldierungsbetrag je Beladungsvorgang der Anlage.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Hierbei weicht die Summe der Saldierungsbeträge im Vergleich zu den aggregierten Ergebnissen ab, sobald die Anlage durch mehrere Akteure befüllt wird.</a:t>
          </a:r>
        </a:p>
        <a:p>
          <a:pPr lvl="1"/>
          <a:endParaRPr lang="de-DE" sz="1100">
            <a:solidFill>
              <a:sysClr val="windowText" lastClr="000000"/>
            </a:solidFill>
            <a:effectLst/>
            <a:latin typeface="+mn-lt"/>
            <a:ea typeface="+mn-ea"/>
            <a:cs typeface="+mn-cs"/>
          </a:endParaRPr>
        </a:p>
        <a:p>
          <a:pPr algn="l">
            <a:lnSpc>
              <a:spcPts val="1900"/>
            </a:lnSpc>
            <a:spcBef>
              <a:spcPct val="0"/>
            </a:spcBef>
          </a:pPr>
          <a:endParaRPr lang="de-DE" sz="1400" dirty="0">
            <a:solidFill>
              <a:sysClr val="windowText" lastClr="000000"/>
            </a:solidFill>
          </a:endParaRPr>
        </a:p>
      </xdr:txBody>
    </xdr:sp>
    <xdr:clientData/>
  </xdr:twoCellAnchor>
  <xdr:twoCellAnchor>
    <xdr:from>
      <xdr:col>1</xdr:col>
      <xdr:colOff>68580</xdr:colOff>
      <xdr:row>0</xdr:row>
      <xdr:rowOff>176212</xdr:rowOff>
    </xdr:from>
    <xdr:to>
      <xdr:col>7</xdr:col>
      <xdr:colOff>802005</xdr:colOff>
      <xdr:row>4</xdr:row>
      <xdr:rowOff>145732</xdr:rowOff>
    </xdr:to>
    <xdr:grpSp>
      <xdr:nvGrpSpPr>
        <xdr:cNvPr id="9" name="Gruppieren 8">
          <a:extLst>
            <a:ext uri="{FF2B5EF4-FFF2-40B4-BE49-F238E27FC236}">
              <a16:creationId xmlns:a16="http://schemas.microsoft.com/office/drawing/2014/main" id="{00000000-0008-0000-0000-000009000000}"/>
            </a:ext>
          </a:extLst>
        </xdr:cNvPr>
        <xdr:cNvGrpSpPr/>
      </xdr:nvGrpSpPr>
      <xdr:grpSpPr>
        <a:xfrm>
          <a:off x="906780" y="176212"/>
          <a:ext cx="5762625" cy="662247"/>
          <a:chOff x="0" y="-55722"/>
          <a:chExt cx="5762625" cy="670956"/>
        </a:xfrm>
      </xdr:grpSpPr>
      <xdr:grpSp>
        <xdr:nvGrpSpPr>
          <xdr:cNvPr id="16" name="Gruppieren 15">
            <a:extLst>
              <a:ext uri="{FF2B5EF4-FFF2-40B4-BE49-F238E27FC236}">
                <a16:creationId xmlns:a16="http://schemas.microsoft.com/office/drawing/2014/main" id="{00000000-0008-0000-0000-000010000000}"/>
              </a:ext>
            </a:extLst>
          </xdr:cNvPr>
          <xdr:cNvGrpSpPr/>
        </xdr:nvGrpSpPr>
        <xdr:grpSpPr>
          <a:xfrm>
            <a:off x="0" y="-55722"/>
            <a:ext cx="5762625" cy="670956"/>
            <a:chOff x="0" y="-60546"/>
            <a:chExt cx="6251659" cy="729039"/>
          </a:xfrm>
        </xdr:grpSpPr>
        <xdr:pic>
          <xdr:nvPicPr>
            <xdr:cNvPr id="18" name="Grafik 17" descr="C:\Users\mahner\AppData\Local\Microsoft\Windows\Temporary Internet Files\Content.IE5\HVK6E9AB\50Hertz_Logo_sub_RGB.pn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264"/>
              <a:ext cx="1266825" cy="466725"/>
            </a:xfrm>
            <a:prstGeom prst="rect">
              <a:avLst/>
            </a:prstGeom>
            <a:noFill/>
            <a:ln>
              <a:noFill/>
            </a:ln>
          </xdr:spPr>
        </xdr:pic>
        <xdr:pic>
          <xdr:nvPicPr>
            <xdr:cNvPr id="19" name="Picture 3">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754411" y="267419"/>
              <a:ext cx="1497248" cy="1790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Grafik 19" descr="\\ampintern.net\home$\Home\R999810\Desktop\AMPRION_LOGO_RGB_P.pn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4984" y="-60546"/>
              <a:ext cx="1252139" cy="729039"/>
            </a:xfrm>
            <a:prstGeom prst="rect">
              <a:avLst/>
            </a:prstGeom>
            <a:noFill/>
            <a:ln>
              <a:noFill/>
            </a:ln>
          </xdr:spPr>
        </xdr:pic>
      </xdr:grpSp>
      <xdr:pic>
        <xdr:nvPicPr>
          <xdr:cNvPr id="17" name="Grafik 16" descr="\\ampintern.net\home$\Home\R999810\Desktop\Alte Vorlagen &amp; Logos\2020_TenneT_Logo-52mm_RGB.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13646" y="137424"/>
            <a:ext cx="1320800" cy="418465"/>
          </a:xfrm>
          <a:prstGeom prst="rect">
            <a:avLst/>
          </a:prstGeom>
          <a:noFill/>
          <a:ln>
            <a:noFill/>
          </a:ln>
        </xdr:spPr>
      </xdr:pic>
    </xdr:grpSp>
    <xdr:clientData/>
  </xdr:twoCellAnchor>
</xdr:wsDr>
</file>

<file path=xl/theme/theme1.xml><?xml version="1.0" encoding="utf-8"?>
<a:theme xmlns:a="http://schemas.openxmlformats.org/drawingml/2006/main" name="Amprion MS Office 2007">
  <a:themeElements>
    <a:clrScheme name="Amprion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B4007D"/>
      </a:hlink>
      <a:folHlink>
        <a:srgbClr val="DF0764"/>
      </a:folHlink>
    </a:clrScheme>
    <a:fontScheme name="Amprion_PPT_Template_II">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lnDef>
    <a:txDef>
      <a:spPr bwMode="auto">
        <a:solidFill>
          <a:srgbClr val="D2E9F5"/>
        </a:solidFill>
        <a:ln w="9525" algn="ctr">
          <a:noFill/>
          <a:miter lim="800000"/>
          <a:headEnd/>
          <a:tailEnd/>
        </a:ln>
        <a:effectLst/>
      </a:spPr>
      <a:bodyPr lIns="108000" tIns="108000" rIns="108000" bIns="108000"/>
      <a:lstStyle>
        <a:defPPr algn="l">
          <a:lnSpc>
            <a:spcPts val="1900"/>
          </a:lnSpc>
          <a:spcBef>
            <a:spcPct val="0"/>
          </a:spcBef>
          <a:defRPr sz="1400" dirty="0"/>
        </a:defPPr>
      </a:lstStyle>
    </a:txDef>
  </a:objectDefaults>
  <a:extraClrSchemeLst>
    <a:extraClrScheme>
      <a:clrScheme name="Amprion MS Office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53AEDD"/>
        </a:hlink>
        <a:folHlink>
          <a:srgbClr val="DF0764"/>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P7:P87"/>
  <sheetViews>
    <sheetView showGridLines="0" tabSelected="1" zoomScale="110" zoomScaleNormal="110" workbookViewId="0">
      <selection activeCell="A6" sqref="A6:XFD7"/>
    </sheetView>
  </sheetViews>
  <sheetFormatPr baseColWidth="10" defaultColWidth="11" defaultRowHeight="13.8" x14ac:dyDescent="0.25"/>
  <sheetData>
    <row r="7" spans="16:16" x14ac:dyDescent="0.25">
      <c r="P7" s="94"/>
    </row>
    <row r="45" spans="16:16" x14ac:dyDescent="0.25">
      <c r="P45" s="94"/>
    </row>
    <row r="87" spans="16:16" x14ac:dyDescent="0.25">
      <c r="P87" s="94"/>
    </row>
  </sheetData>
  <sheetProtection algorithmName="SHA-512" hashValue="6EQ+ED5DdOkuvw7eTTIOzL38ijeyvKpWwouJA+HooZAXxlycVQY26bTXTa2jZDraEuPMnJabBO3S7jlUL6FyZA==" saltValue="YqtDl6dGYnvTXj+fdLuKrA==" spinCount="100000" sheet="1" selectLockedCells="1"/>
  <pageMargins left="0.7" right="0.7" top="0.78740157499999996" bottom="0.78740157499999996" header="0.3" footer="0.3"/>
  <headerFooter>
    <oddHeader>&amp;C&amp;"Calibri"&amp;10&amp;K000000 Öffentlich (Public)&amp;1#_x000D_</oddHeader>
    <oddFooter>&amp;C_x000D_&amp;1#&amp;"Calibri"&amp;10&amp;K000000 Public</oddFooter>
  </headerFooter>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I302"/>
  <sheetViews>
    <sheetView showGridLines="0" zoomScale="90" zoomScaleNormal="90" workbookViewId="0">
      <selection activeCell="B11" sqref="B11"/>
    </sheetView>
  </sheetViews>
  <sheetFormatPr baseColWidth="10" defaultColWidth="11" defaultRowHeight="13.8" x14ac:dyDescent="0.25"/>
  <cols>
    <col min="1" max="2" width="37.19921875" customWidth="1"/>
    <col min="3" max="4" width="25.59765625" customWidth="1"/>
    <col min="5" max="5" width="27.296875" customWidth="1"/>
    <col min="6" max="6" width="33.796875" customWidth="1"/>
    <col min="7" max="7" width="25.59765625" customWidth="1"/>
    <col min="8" max="8" width="24.09765625" hidden="1" customWidth="1"/>
    <col min="9" max="9" width="24.796875" customWidth="1"/>
  </cols>
  <sheetData>
    <row r="1" spans="1:9" ht="17.399999999999999" x14ac:dyDescent="0.3">
      <c r="A1" s="144" t="s">
        <v>93</v>
      </c>
    </row>
    <row r="2" spans="1:9" ht="18" thickBot="1" x14ac:dyDescent="0.35">
      <c r="B2" s="50"/>
      <c r="C2" s="50"/>
      <c r="D2" s="50"/>
      <c r="E2" s="50"/>
    </row>
    <row r="3" spans="1:9" ht="16.5" customHeight="1" thickBot="1" x14ac:dyDescent="0.3">
      <c r="A3" s="178" t="s">
        <v>0</v>
      </c>
      <c r="B3" s="180"/>
      <c r="C3" s="108"/>
      <c r="D3" s="178" t="s">
        <v>64</v>
      </c>
      <c r="E3" s="180"/>
      <c r="F3" s="166"/>
    </row>
    <row r="4" spans="1:9" ht="17.399999999999999" x14ac:dyDescent="0.3">
      <c r="A4" s="29" t="s">
        <v>38</v>
      </c>
      <c r="B4" s="167"/>
      <c r="C4" s="109"/>
      <c r="D4" s="50"/>
      <c r="E4" s="50"/>
    </row>
    <row r="5" spans="1:9" ht="17.399999999999999" x14ac:dyDescent="0.3">
      <c r="A5" s="15" t="s">
        <v>1</v>
      </c>
      <c r="B5" s="168"/>
      <c r="C5" s="109"/>
      <c r="D5" s="50"/>
      <c r="E5" s="50"/>
    </row>
    <row r="6" spans="1:9" ht="17.399999999999999" x14ac:dyDescent="0.3">
      <c r="A6" s="15" t="s">
        <v>4</v>
      </c>
      <c r="B6" s="168"/>
      <c r="C6" s="109"/>
      <c r="D6" s="50"/>
      <c r="E6" s="50"/>
    </row>
    <row r="7" spans="1:9" ht="17.399999999999999" x14ac:dyDescent="0.3">
      <c r="A7" s="15" t="s">
        <v>2</v>
      </c>
      <c r="B7" s="77"/>
      <c r="C7" s="110"/>
      <c r="D7" s="50"/>
      <c r="E7" s="50"/>
    </row>
    <row r="8" spans="1:9" ht="17.399999999999999" x14ac:dyDescent="0.3">
      <c r="A8" s="15" t="s">
        <v>3</v>
      </c>
      <c r="B8" s="168"/>
      <c r="C8" s="109"/>
      <c r="D8" s="50"/>
      <c r="E8" s="50"/>
    </row>
    <row r="9" spans="1:9" ht="14.4" thickBot="1" x14ac:dyDescent="0.3">
      <c r="A9" s="16" t="s">
        <v>5</v>
      </c>
      <c r="B9" s="92"/>
      <c r="C9" s="111"/>
    </row>
    <row r="10" spans="1:9" ht="14.4" thickBot="1" x14ac:dyDescent="0.3">
      <c r="A10" s="28"/>
      <c r="B10" s="51"/>
      <c r="C10" s="112"/>
    </row>
    <row r="11" spans="1:9" ht="14.25" customHeight="1" x14ac:dyDescent="0.25">
      <c r="A11" s="33" t="s">
        <v>43</v>
      </c>
      <c r="B11" s="43">
        <v>2025</v>
      </c>
      <c r="C11" s="181" t="s">
        <v>71</v>
      </c>
      <c r="D11" s="182"/>
      <c r="E11" s="182"/>
      <c r="F11" s="182"/>
      <c r="G11" s="182"/>
      <c r="H11" s="93"/>
    </row>
    <row r="12" spans="1:9" ht="14.4" thickBot="1" x14ac:dyDescent="0.3">
      <c r="A12" s="34" t="s">
        <v>52</v>
      </c>
      <c r="B12" s="73">
        <f>VLOOKUP($B$11,Hilfstabelle!$F$1:$G$10,2,FALSE)</f>
        <v>0.27700000000000002</v>
      </c>
      <c r="C12" s="181"/>
      <c r="D12" s="182"/>
      <c r="E12" s="182"/>
      <c r="F12" s="182"/>
      <c r="G12" s="182"/>
    </row>
    <row r="13" spans="1:9" ht="14.4" thickBot="1" x14ac:dyDescent="0.3">
      <c r="D13" s="74"/>
      <c r="E13" s="74"/>
      <c r="F13" s="74"/>
      <c r="G13" s="74"/>
    </row>
    <row r="14" spans="1:9" ht="25.5" customHeight="1" thickBot="1" x14ac:dyDescent="0.3">
      <c r="A14" s="178" t="s">
        <v>79</v>
      </c>
      <c r="B14" s="179"/>
      <c r="C14" s="179"/>
      <c r="D14" s="179"/>
      <c r="E14" s="179"/>
      <c r="F14" s="179"/>
      <c r="G14" s="180"/>
      <c r="H14" s="49" t="s">
        <v>11</v>
      </c>
      <c r="I14" s="175" t="s">
        <v>45</v>
      </c>
    </row>
    <row r="15" spans="1:9" ht="66" x14ac:dyDescent="0.25">
      <c r="A15" s="36" t="s">
        <v>92</v>
      </c>
      <c r="B15" s="145" t="s">
        <v>82</v>
      </c>
      <c r="C15" s="36" t="s">
        <v>12</v>
      </c>
      <c r="D15" s="36" t="s">
        <v>2</v>
      </c>
      <c r="E15" s="36" t="s">
        <v>13</v>
      </c>
      <c r="F15" s="36" t="s">
        <v>14</v>
      </c>
      <c r="G15" s="140" t="s">
        <v>94</v>
      </c>
      <c r="H15" s="35" t="s">
        <v>39</v>
      </c>
      <c r="I15" s="176"/>
    </row>
    <row r="16" spans="1:9" ht="14.4" thickBot="1" x14ac:dyDescent="0.3">
      <c r="A16" s="20"/>
      <c r="B16" s="20" t="s">
        <v>10</v>
      </c>
      <c r="C16" s="20"/>
      <c r="D16" s="20"/>
      <c r="E16" s="20"/>
      <c r="F16" s="20" t="s">
        <v>10</v>
      </c>
      <c r="G16" s="30" t="s">
        <v>37</v>
      </c>
      <c r="H16" s="27" t="s">
        <v>10</v>
      </c>
      <c r="I16" s="177"/>
    </row>
    <row r="17" spans="1:9" x14ac:dyDescent="0.25">
      <c r="A17" s="47"/>
      <c r="B17" s="25"/>
      <c r="C17" s="47"/>
      <c r="D17" s="47"/>
      <c r="E17" s="47"/>
      <c r="F17" s="47"/>
      <c r="G17" s="104"/>
      <c r="H17" s="46" t="s">
        <v>56</v>
      </c>
      <c r="I17" s="11" t="str">
        <f t="shared" ref="I17:I48" si="0">IF(ISBLANK(A17),"",IFERROR(IF(COUNTIF($A$17:$A$300,A17)&gt;1,"Fehler - Anlagenschlüssel doppelt verwendet",""),"Fehler"))</f>
        <v/>
      </c>
    </row>
    <row r="18" spans="1:9" x14ac:dyDescent="0.25">
      <c r="A18" s="47"/>
      <c r="B18" s="25"/>
      <c r="C18" s="47"/>
      <c r="D18" s="47"/>
      <c r="E18" s="47"/>
      <c r="F18" s="47"/>
      <c r="G18" s="104"/>
      <c r="H18" s="46" t="s">
        <v>50</v>
      </c>
      <c r="I18" s="11" t="str">
        <f t="shared" si="0"/>
        <v/>
      </c>
    </row>
    <row r="19" spans="1:9" x14ac:dyDescent="0.25">
      <c r="A19" s="47"/>
      <c r="B19" s="25"/>
      <c r="C19" s="47"/>
      <c r="D19" s="47"/>
      <c r="E19" s="47"/>
      <c r="F19" s="47"/>
      <c r="G19" s="104"/>
      <c r="H19" s="46" t="s">
        <v>70</v>
      </c>
      <c r="I19" s="11" t="str">
        <f t="shared" si="0"/>
        <v/>
      </c>
    </row>
    <row r="20" spans="1:9" x14ac:dyDescent="0.25">
      <c r="A20" s="47"/>
      <c r="B20" s="25"/>
      <c r="C20" s="47"/>
      <c r="D20" s="47"/>
      <c r="E20" s="47"/>
      <c r="F20" s="47"/>
      <c r="G20" s="104"/>
      <c r="H20" s="46"/>
      <c r="I20" s="11" t="str">
        <f t="shared" si="0"/>
        <v/>
      </c>
    </row>
    <row r="21" spans="1:9" x14ac:dyDescent="0.25">
      <c r="A21" s="47"/>
      <c r="B21" s="25"/>
      <c r="C21" s="47"/>
      <c r="D21" s="47"/>
      <c r="E21" s="47"/>
      <c r="F21" s="47"/>
      <c r="G21" s="104"/>
      <c r="H21" s="46"/>
      <c r="I21" s="11" t="str">
        <f t="shared" si="0"/>
        <v/>
      </c>
    </row>
    <row r="22" spans="1:9" x14ac:dyDescent="0.25">
      <c r="A22" s="47"/>
      <c r="B22" s="25"/>
      <c r="C22" s="47"/>
      <c r="D22" s="47"/>
      <c r="E22" s="47"/>
      <c r="F22" s="47"/>
      <c r="G22" s="104"/>
      <c r="H22" s="46"/>
      <c r="I22" s="11" t="str">
        <f t="shared" si="0"/>
        <v/>
      </c>
    </row>
    <row r="23" spans="1:9" x14ac:dyDescent="0.25">
      <c r="A23" s="47"/>
      <c r="B23" s="25"/>
      <c r="C23" s="47"/>
      <c r="D23" s="47"/>
      <c r="E23" s="47"/>
      <c r="F23" s="47"/>
      <c r="G23" s="104"/>
      <c r="H23" s="46"/>
      <c r="I23" s="11" t="str">
        <f t="shared" si="0"/>
        <v/>
      </c>
    </row>
    <row r="24" spans="1:9" x14ac:dyDescent="0.25">
      <c r="A24" s="47"/>
      <c r="B24" s="25"/>
      <c r="C24" s="47"/>
      <c r="D24" s="47"/>
      <c r="E24" s="47"/>
      <c r="F24" s="47"/>
      <c r="G24" s="104"/>
      <c r="H24" s="46"/>
      <c r="I24" s="11" t="str">
        <f t="shared" si="0"/>
        <v/>
      </c>
    </row>
    <row r="25" spans="1:9" x14ac:dyDescent="0.25">
      <c r="A25" s="47"/>
      <c r="B25" s="25"/>
      <c r="C25" s="47"/>
      <c r="D25" s="47"/>
      <c r="E25" s="47"/>
      <c r="F25" s="47"/>
      <c r="G25" s="104"/>
      <c r="H25" s="46"/>
      <c r="I25" s="11" t="str">
        <f t="shared" si="0"/>
        <v/>
      </c>
    </row>
    <row r="26" spans="1:9" x14ac:dyDescent="0.25">
      <c r="A26" s="47"/>
      <c r="B26" s="25"/>
      <c r="C26" s="47"/>
      <c r="D26" s="47"/>
      <c r="E26" s="47"/>
      <c r="F26" s="47"/>
      <c r="G26" s="104"/>
      <c r="H26" s="46"/>
      <c r="I26" s="11" t="str">
        <f t="shared" si="0"/>
        <v/>
      </c>
    </row>
    <row r="27" spans="1:9" x14ac:dyDescent="0.25">
      <c r="A27" s="47"/>
      <c r="B27" s="25"/>
      <c r="C27" s="47"/>
      <c r="D27" s="47"/>
      <c r="E27" s="47"/>
      <c r="F27" s="47"/>
      <c r="G27" s="104"/>
      <c r="H27" s="46"/>
      <c r="I27" s="11" t="str">
        <f t="shared" si="0"/>
        <v/>
      </c>
    </row>
    <row r="28" spans="1:9" x14ac:dyDescent="0.25">
      <c r="A28" s="47"/>
      <c r="B28" s="25"/>
      <c r="C28" s="47"/>
      <c r="D28" s="47"/>
      <c r="E28" s="47"/>
      <c r="F28" s="47"/>
      <c r="G28" s="104"/>
      <c r="H28" s="46"/>
      <c r="I28" s="11" t="str">
        <f t="shared" si="0"/>
        <v/>
      </c>
    </row>
    <row r="29" spans="1:9" x14ac:dyDescent="0.25">
      <c r="A29" s="47"/>
      <c r="B29" s="25"/>
      <c r="C29" s="47"/>
      <c r="D29" s="47"/>
      <c r="E29" s="47"/>
      <c r="F29" s="47"/>
      <c r="G29" s="105"/>
      <c r="H29" s="48"/>
      <c r="I29" s="11" t="str">
        <f t="shared" si="0"/>
        <v/>
      </c>
    </row>
    <row r="30" spans="1:9" x14ac:dyDescent="0.25">
      <c r="A30" s="47"/>
      <c r="B30" s="25"/>
      <c r="C30" s="47"/>
      <c r="D30" s="47"/>
      <c r="E30" s="47"/>
      <c r="F30" s="47"/>
      <c r="G30" s="105"/>
      <c r="H30" s="48"/>
      <c r="I30" s="11" t="str">
        <f t="shared" si="0"/>
        <v/>
      </c>
    </row>
    <row r="31" spans="1:9" x14ac:dyDescent="0.25">
      <c r="A31" s="47"/>
      <c r="B31" s="25"/>
      <c r="C31" s="47"/>
      <c r="D31" s="47"/>
      <c r="E31" s="47"/>
      <c r="F31" s="47"/>
      <c r="G31" s="105"/>
      <c r="H31" s="48"/>
      <c r="I31" s="11" t="str">
        <f t="shared" si="0"/>
        <v/>
      </c>
    </row>
    <row r="32" spans="1:9" x14ac:dyDescent="0.25">
      <c r="A32" s="47"/>
      <c r="B32" s="25"/>
      <c r="C32" s="47"/>
      <c r="D32" s="47"/>
      <c r="E32" s="47"/>
      <c r="F32" s="47"/>
      <c r="G32" s="105"/>
      <c r="H32" s="48"/>
      <c r="I32" s="11" t="str">
        <f t="shared" si="0"/>
        <v/>
      </c>
    </row>
    <row r="33" spans="1:9" x14ac:dyDescent="0.25">
      <c r="A33" s="47"/>
      <c r="B33" s="25"/>
      <c r="C33" s="47"/>
      <c r="D33" s="47"/>
      <c r="E33" s="47"/>
      <c r="F33" s="47"/>
      <c r="G33" s="105"/>
      <c r="H33" s="48"/>
      <c r="I33" s="11" t="str">
        <f t="shared" si="0"/>
        <v/>
      </c>
    </row>
    <row r="34" spans="1:9" x14ac:dyDescent="0.25">
      <c r="A34" s="47"/>
      <c r="B34" s="25"/>
      <c r="C34" s="47"/>
      <c r="D34" s="47"/>
      <c r="E34" s="47"/>
      <c r="F34" s="47"/>
      <c r="G34" s="105"/>
      <c r="H34" s="48"/>
      <c r="I34" s="11" t="str">
        <f t="shared" si="0"/>
        <v/>
      </c>
    </row>
    <row r="35" spans="1:9" x14ac:dyDescent="0.25">
      <c r="A35" s="47"/>
      <c r="B35" s="25"/>
      <c r="C35" s="47"/>
      <c r="D35" s="47"/>
      <c r="E35" s="47"/>
      <c r="F35" s="47"/>
      <c r="G35" s="105"/>
      <c r="H35" s="48"/>
      <c r="I35" s="11" t="str">
        <f t="shared" si="0"/>
        <v/>
      </c>
    </row>
    <row r="36" spans="1:9" x14ac:dyDescent="0.25">
      <c r="A36" s="47"/>
      <c r="B36" s="25"/>
      <c r="C36" s="47"/>
      <c r="D36" s="47"/>
      <c r="E36" s="47"/>
      <c r="F36" s="47"/>
      <c r="G36" s="105"/>
      <c r="H36" s="48"/>
      <c r="I36" s="11" t="str">
        <f t="shared" si="0"/>
        <v/>
      </c>
    </row>
    <row r="37" spans="1:9" x14ac:dyDescent="0.25">
      <c r="A37" s="47"/>
      <c r="B37" s="25"/>
      <c r="C37" s="47"/>
      <c r="D37" s="47"/>
      <c r="E37" s="47"/>
      <c r="F37" s="47"/>
      <c r="G37" s="105"/>
      <c r="H37" s="48"/>
      <c r="I37" s="11" t="str">
        <f t="shared" si="0"/>
        <v/>
      </c>
    </row>
    <row r="38" spans="1:9" x14ac:dyDescent="0.25">
      <c r="A38" s="47"/>
      <c r="B38" s="25"/>
      <c r="C38" s="47"/>
      <c r="D38" s="47"/>
      <c r="E38" s="47"/>
      <c r="F38" s="47"/>
      <c r="G38" s="105"/>
      <c r="H38" s="48"/>
      <c r="I38" s="11" t="str">
        <f t="shared" si="0"/>
        <v/>
      </c>
    </row>
    <row r="39" spans="1:9" x14ac:dyDescent="0.25">
      <c r="A39" s="47"/>
      <c r="B39" s="25"/>
      <c r="C39" s="47"/>
      <c r="D39" s="47"/>
      <c r="E39" s="47"/>
      <c r="F39" s="47"/>
      <c r="G39" s="105"/>
      <c r="H39" s="48"/>
      <c r="I39" s="11" t="str">
        <f t="shared" si="0"/>
        <v/>
      </c>
    </row>
    <row r="40" spans="1:9" x14ac:dyDescent="0.25">
      <c r="A40" s="47"/>
      <c r="B40" s="25"/>
      <c r="C40" s="47"/>
      <c r="D40" s="47"/>
      <c r="E40" s="47"/>
      <c r="F40" s="47"/>
      <c r="G40" s="105"/>
      <c r="H40" s="48"/>
      <c r="I40" s="11" t="str">
        <f t="shared" si="0"/>
        <v/>
      </c>
    </row>
    <row r="41" spans="1:9" x14ac:dyDescent="0.25">
      <c r="A41" s="47"/>
      <c r="B41" s="25"/>
      <c r="C41" s="47"/>
      <c r="D41" s="47"/>
      <c r="E41" s="47"/>
      <c r="F41" s="47"/>
      <c r="G41" s="105"/>
      <c r="H41" s="48"/>
      <c r="I41" s="11" t="str">
        <f t="shared" si="0"/>
        <v/>
      </c>
    </row>
    <row r="42" spans="1:9" x14ac:dyDescent="0.25">
      <c r="A42" s="47"/>
      <c r="B42" s="25"/>
      <c r="C42" s="47"/>
      <c r="D42" s="47"/>
      <c r="E42" s="47"/>
      <c r="F42" s="47"/>
      <c r="G42" s="105"/>
      <c r="H42" s="48"/>
      <c r="I42" s="11" t="str">
        <f t="shared" si="0"/>
        <v/>
      </c>
    </row>
    <row r="43" spans="1:9" x14ac:dyDescent="0.25">
      <c r="A43" s="47"/>
      <c r="B43" s="25"/>
      <c r="C43" s="47"/>
      <c r="D43" s="47"/>
      <c r="E43" s="47"/>
      <c r="F43" s="47"/>
      <c r="G43" s="105"/>
      <c r="H43" s="48"/>
      <c r="I43" s="11" t="str">
        <f t="shared" si="0"/>
        <v/>
      </c>
    </row>
    <row r="44" spans="1:9" x14ac:dyDescent="0.25">
      <c r="A44" s="47"/>
      <c r="B44" s="25"/>
      <c r="C44" s="47"/>
      <c r="D44" s="47"/>
      <c r="E44" s="47"/>
      <c r="F44" s="47"/>
      <c r="G44" s="105"/>
      <c r="H44" s="48"/>
      <c r="I44" s="11" t="str">
        <f t="shared" si="0"/>
        <v/>
      </c>
    </row>
    <row r="45" spans="1:9" x14ac:dyDescent="0.25">
      <c r="A45" s="47"/>
      <c r="B45" s="25"/>
      <c r="C45" s="47"/>
      <c r="D45" s="47"/>
      <c r="E45" s="47"/>
      <c r="F45" s="47"/>
      <c r="G45" s="105"/>
      <c r="H45" s="48"/>
      <c r="I45" s="11" t="str">
        <f t="shared" si="0"/>
        <v/>
      </c>
    </row>
    <row r="46" spans="1:9" x14ac:dyDescent="0.25">
      <c r="A46" s="47"/>
      <c r="B46" s="25"/>
      <c r="C46" s="47"/>
      <c r="D46" s="47"/>
      <c r="E46" s="47"/>
      <c r="F46" s="47"/>
      <c r="G46" s="105"/>
      <c r="H46" s="48"/>
      <c r="I46" s="11" t="str">
        <f t="shared" si="0"/>
        <v/>
      </c>
    </row>
    <row r="47" spans="1:9" x14ac:dyDescent="0.25">
      <c r="A47" s="47"/>
      <c r="B47" s="25"/>
      <c r="C47" s="47"/>
      <c r="D47" s="47"/>
      <c r="E47" s="47"/>
      <c r="F47" s="47"/>
      <c r="G47" s="105"/>
      <c r="H47" s="48"/>
      <c r="I47" s="11" t="str">
        <f t="shared" si="0"/>
        <v/>
      </c>
    </row>
    <row r="48" spans="1:9" x14ac:dyDescent="0.25">
      <c r="A48" s="47"/>
      <c r="B48" s="25"/>
      <c r="C48" s="47"/>
      <c r="D48" s="47"/>
      <c r="E48" s="47"/>
      <c r="F48" s="47"/>
      <c r="G48" s="105"/>
      <c r="H48" s="48"/>
      <c r="I48" s="11" t="str">
        <f t="shared" si="0"/>
        <v/>
      </c>
    </row>
    <row r="49" spans="1:9" x14ac:dyDescent="0.25">
      <c r="A49" s="47"/>
      <c r="B49" s="25"/>
      <c r="C49" s="47"/>
      <c r="D49" s="47"/>
      <c r="E49" s="47"/>
      <c r="F49" s="47"/>
      <c r="G49" s="105"/>
      <c r="H49" s="48"/>
      <c r="I49" s="11" t="str">
        <f t="shared" ref="I49:I81" si="1">IF(ISBLANK(A49),"",IFERROR(IF(COUNTIF($A$17:$A$300,A49)&gt;1,"Fehler - Anlagenschlüssel doppelt verwendet",""),"Fehler"))</f>
        <v/>
      </c>
    </row>
    <row r="50" spans="1:9" x14ac:dyDescent="0.25">
      <c r="A50" s="47"/>
      <c r="B50" s="25"/>
      <c r="C50" s="47"/>
      <c r="D50" s="47"/>
      <c r="E50" s="47"/>
      <c r="F50" s="47"/>
      <c r="G50" s="105"/>
      <c r="H50" s="48"/>
      <c r="I50" s="11" t="str">
        <f t="shared" si="1"/>
        <v/>
      </c>
    </row>
    <row r="51" spans="1:9" x14ac:dyDescent="0.25">
      <c r="A51" s="47"/>
      <c r="B51" s="25"/>
      <c r="C51" s="47"/>
      <c r="D51" s="47"/>
      <c r="E51" s="47"/>
      <c r="F51" s="47"/>
      <c r="G51" s="105"/>
      <c r="H51" s="48"/>
      <c r="I51" s="11" t="str">
        <f t="shared" si="1"/>
        <v/>
      </c>
    </row>
    <row r="52" spans="1:9" x14ac:dyDescent="0.25">
      <c r="A52" s="47"/>
      <c r="B52" s="25"/>
      <c r="C52" s="47"/>
      <c r="D52" s="47"/>
      <c r="E52" s="47"/>
      <c r="F52" s="47"/>
      <c r="G52" s="105"/>
      <c r="H52" s="48"/>
      <c r="I52" s="11" t="str">
        <f t="shared" si="1"/>
        <v/>
      </c>
    </row>
    <row r="53" spans="1:9" x14ac:dyDescent="0.25">
      <c r="A53" s="47"/>
      <c r="B53" s="25"/>
      <c r="C53" s="47"/>
      <c r="D53" s="47"/>
      <c r="E53" s="47"/>
      <c r="F53" s="47"/>
      <c r="G53" s="105"/>
      <c r="H53" s="48"/>
      <c r="I53" s="11" t="str">
        <f t="shared" si="1"/>
        <v/>
      </c>
    </row>
    <row r="54" spans="1:9" x14ac:dyDescent="0.25">
      <c r="A54" s="47"/>
      <c r="B54" s="25"/>
      <c r="C54" s="47"/>
      <c r="D54" s="47"/>
      <c r="E54" s="47"/>
      <c r="F54" s="47"/>
      <c r="G54" s="105"/>
      <c r="H54" s="48"/>
      <c r="I54" s="11" t="str">
        <f t="shared" si="1"/>
        <v/>
      </c>
    </row>
    <row r="55" spans="1:9" x14ac:dyDescent="0.25">
      <c r="A55" s="47"/>
      <c r="B55" s="25"/>
      <c r="C55" s="47"/>
      <c r="D55" s="47"/>
      <c r="E55" s="47"/>
      <c r="F55" s="47"/>
      <c r="G55" s="105"/>
      <c r="H55" s="48"/>
      <c r="I55" s="11" t="str">
        <f t="shared" si="1"/>
        <v/>
      </c>
    </row>
    <row r="56" spans="1:9" x14ac:dyDescent="0.25">
      <c r="A56" s="47"/>
      <c r="B56" s="25"/>
      <c r="C56" s="47"/>
      <c r="D56" s="47"/>
      <c r="E56" s="47"/>
      <c r="F56" s="47"/>
      <c r="G56" s="105"/>
      <c r="H56" s="48"/>
      <c r="I56" s="11" t="str">
        <f t="shared" si="1"/>
        <v/>
      </c>
    </row>
    <row r="57" spans="1:9" x14ac:dyDescent="0.25">
      <c r="A57" s="47"/>
      <c r="B57" s="25"/>
      <c r="C57" s="47"/>
      <c r="D57" s="47"/>
      <c r="E57" s="47"/>
      <c r="F57" s="47"/>
      <c r="G57" s="105"/>
      <c r="H57" s="48"/>
      <c r="I57" s="11" t="str">
        <f t="shared" si="1"/>
        <v/>
      </c>
    </row>
    <row r="58" spans="1:9" x14ac:dyDescent="0.25">
      <c r="A58" s="47"/>
      <c r="B58" s="25"/>
      <c r="C58" s="47"/>
      <c r="D58" s="47"/>
      <c r="E58" s="47"/>
      <c r="F58" s="47"/>
      <c r="G58" s="105"/>
      <c r="H58" s="48"/>
      <c r="I58" s="11" t="str">
        <f t="shared" si="1"/>
        <v/>
      </c>
    </row>
    <row r="59" spans="1:9" x14ac:dyDescent="0.25">
      <c r="A59" s="47"/>
      <c r="B59" s="25"/>
      <c r="C59" s="47"/>
      <c r="D59" s="47"/>
      <c r="E59" s="47"/>
      <c r="F59" s="47"/>
      <c r="G59" s="105"/>
      <c r="H59" s="48"/>
      <c r="I59" s="11" t="str">
        <f t="shared" si="1"/>
        <v/>
      </c>
    </row>
    <row r="60" spans="1:9" x14ac:dyDescent="0.25">
      <c r="A60" s="47"/>
      <c r="B60" s="25"/>
      <c r="C60" s="47"/>
      <c r="D60" s="47"/>
      <c r="E60" s="47"/>
      <c r="F60" s="47"/>
      <c r="G60" s="105"/>
      <c r="H60" s="48"/>
      <c r="I60" s="11" t="str">
        <f t="shared" si="1"/>
        <v/>
      </c>
    </row>
    <row r="61" spans="1:9" x14ac:dyDescent="0.25">
      <c r="A61" s="47"/>
      <c r="B61" s="25"/>
      <c r="C61" s="47"/>
      <c r="D61" s="47"/>
      <c r="E61" s="47"/>
      <c r="F61" s="47"/>
      <c r="G61" s="105"/>
      <c r="H61" s="48"/>
      <c r="I61" s="11" t="str">
        <f t="shared" si="1"/>
        <v/>
      </c>
    </row>
    <row r="62" spans="1:9" x14ac:dyDescent="0.25">
      <c r="A62" s="47"/>
      <c r="B62" s="25"/>
      <c r="C62" s="47"/>
      <c r="D62" s="47"/>
      <c r="E62" s="47"/>
      <c r="F62" s="47"/>
      <c r="G62" s="105"/>
      <c r="H62" s="48"/>
      <c r="I62" s="11" t="str">
        <f t="shared" si="1"/>
        <v/>
      </c>
    </row>
    <row r="63" spans="1:9" x14ac:dyDescent="0.25">
      <c r="A63" s="47"/>
      <c r="B63" s="25"/>
      <c r="C63" s="47"/>
      <c r="D63" s="47"/>
      <c r="E63" s="47"/>
      <c r="F63" s="47"/>
      <c r="G63" s="105"/>
      <c r="H63" s="48"/>
      <c r="I63" s="11" t="str">
        <f t="shared" si="1"/>
        <v/>
      </c>
    </row>
    <row r="64" spans="1:9" x14ac:dyDescent="0.25">
      <c r="A64" s="47"/>
      <c r="B64" s="25"/>
      <c r="C64" s="47"/>
      <c r="D64" s="47"/>
      <c r="E64" s="47"/>
      <c r="F64" s="47"/>
      <c r="G64" s="105"/>
      <c r="H64" s="48"/>
      <c r="I64" s="11" t="str">
        <f t="shared" si="1"/>
        <v/>
      </c>
    </row>
    <row r="65" spans="1:9" x14ac:dyDescent="0.25">
      <c r="A65" s="47"/>
      <c r="B65" s="25"/>
      <c r="C65" s="47"/>
      <c r="D65" s="47"/>
      <c r="E65" s="47"/>
      <c r="F65" s="47"/>
      <c r="G65" s="105"/>
      <c r="H65" s="48"/>
      <c r="I65" s="11" t="str">
        <f t="shared" si="1"/>
        <v/>
      </c>
    </row>
    <row r="66" spans="1:9" x14ac:dyDescent="0.25">
      <c r="A66" s="47"/>
      <c r="B66" s="25"/>
      <c r="C66" s="47"/>
      <c r="D66" s="47"/>
      <c r="E66" s="47"/>
      <c r="F66" s="47"/>
      <c r="G66" s="105"/>
      <c r="H66" s="48"/>
      <c r="I66" s="11" t="str">
        <f t="shared" si="1"/>
        <v/>
      </c>
    </row>
    <row r="67" spans="1:9" x14ac:dyDescent="0.25">
      <c r="A67" s="47"/>
      <c r="B67" s="25"/>
      <c r="C67" s="47"/>
      <c r="D67" s="47"/>
      <c r="E67" s="47"/>
      <c r="F67" s="47"/>
      <c r="G67" s="105"/>
      <c r="H67" s="48"/>
      <c r="I67" s="11" t="str">
        <f t="shared" si="1"/>
        <v/>
      </c>
    </row>
    <row r="68" spans="1:9" x14ac:dyDescent="0.25">
      <c r="A68" s="47"/>
      <c r="B68" s="25"/>
      <c r="C68" s="47"/>
      <c r="D68" s="47"/>
      <c r="E68" s="47"/>
      <c r="F68" s="47"/>
      <c r="G68" s="105"/>
      <c r="H68" s="48"/>
      <c r="I68" s="11" t="str">
        <f t="shared" si="1"/>
        <v/>
      </c>
    </row>
    <row r="69" spans="1:9" x14ac:dyDescent="0.25">
      <c r="A69" s="47"/>
      <c r="B69" s="25"/>
      <c r="C69" s="47"/>
      <c r="D69" s="47"/>
      <c r="E69" s="47"/>
      <c r="F69" s="47"/>
      <c r="G69" s="105"/>
      <c r="H69" s="48"/>
      <c r="I69" s="11" t="str">
        <f t="shared" si="1"/>
        <v/>
      </c>
    </row>
    <row r="70" spans="1:9" x14ac:dyDescent="0.25">
      <c r="A70" s="47"/>
      <c r="B70" s="25"/>
      <c r="C70" s="47"/>
      <c r="D70" s="47"/>
      <c r="E70" s="47"/>
      <c r="F70" s="47"/>
      <c r="G70" s="105"/>
      <c r="H70" s="48"/>
      <c r="I70" s="11" t="str">
        <f t="shared" si="1"/>
        <v/>
      </c>
    </row>
    <row r="71" spans="1:9" x14ac:dyDescent="0.25">
      <c r="A71" s="47"/>
      <c r="B71" s="25"/>
      <c r="C71" s="47"/>
      <c r="D71" s="47"/>
      <c r="E71" s="47"/>
      <c r="F71" s="47"/>
      <c r="G71" s="105"/>
      <c r="H71" s="48"/>
      <c r="I71" s="11" t="str">
        <f t="shared" si="1"/>
        <v/>
      </c>
    </row>
    <row r="72" spans="1:9" x14ac:dyDescent="0.25">
      <c r="A72" s="47"/>
      <c r="B72" s="25"/>
      <c r="C72" s="47"/>
      <c r="D72" s="47"/>
      <c r="E72" s="47"/>
      <c r="F72" s="47"/>
      <c r="G72" s="105"/>
      <c r="H72" s="48"/>
      <c r="I72" s="11" t="str">
        <f t="shared" si="1"/>
        <v/>
      </c>
    </row>
    <row r="73" spans="1:9" x14ac:dyDescent="0.25">
      <c r="A73" s="47"/>
      <c r="B73" s="25"/>
      <c r="C73" s="47"/>
      <c r="D73" s="47"/>
      <c r="E73" s="47"/>
      <c r="F73" s="47"/>
      <c r="G73" s="105"/>
      <c r="H73" s="48"/>
      <c r="I73" s="11" t="str">
        <f t="shared" si="1"/>
        <v/>
      </c>
    </row>
    <row r="74" spans="1:9" x14ac:dyDescent="0.25">
      <c r="A74" s="47"/>
      <c r="B74" s="25"/>
      <c r="C74" s="47"/>
      <c r="D74" s="47"/>
      <c r="E74" s="47"/>
      <c r="F74" s="47"/>
      <c r="G74" s="105"/>
      <c r="H74" s="48"/>
      <c r="I74" s="11" t="str">
        <f t="shared" si="1"/>
        <v/>
      </c>
    </row>
    <row r="75" spans="1:9" x14ac:dyDescent="0.25">
      <c r="A75" s="47"/>
      <c r="B75" s="25"/>
      <c r="C75" s="47"/>
      <c r="D75" s="47"/>
      <c r="E75" s="47"/>
      <c r="F75" s="47"/>
      <c r="G75" s="105"/>
      <c r="H75" s="48"/>
      <c r="I75" s="11" t="str">
        <f t="shared" si="1"/>
        <v/>
      </c>
    </row>
    <row r="76" spans="1:9" x14ac:dyDescent="0.25">
      <c r="A76" s="47"/>
      <c r="B76" s="25"/>
      <c r="C76" s="47"/>
      <c r="D76" s="47"/>
      <c r="E76" s="47"/>
      <c r="F76" s="47"/>
      <c r="G76" s="105"/>
      <c r="H76" s="48"/>
      <c r="I76" s="11" t="str">
        <f t="shared" si="1"/>
        <v/>
      </c>
    </row>
    <row r="77" spans="1:9" x14ac:dyDescent="0.25">
      <c r="A77" s="47"/>
      <c r="B77" s="25"/>
      <c r="C77" s="47"/>
      <c r="D77" s="47"/>
      <c r="E77" s="47"/>
      <c r="F77" s="47"/>
      <c r="G77" s="105"/>
      <c r="H77" s="48"/>
      <c r="I77" s="11" t="str">
        <f t="shared" si="1"/>
        <v/>
      </c>
    </row>
    <row r="78" spans="1:9" x14ac:dyDescent="0.25">
      <c r="A78" s="47"/>
      <c r="B78" s="25"/>
      <c r="C78" s="47"/>
      <c r="D78" s="47"/>
      <c r="E78" s="47"/>
      <c r="F78" s="47"/>
      <c r="G78" s="105"/>
      <c r="H78" s="48"/>
      <c r="I78" s="11" t="str">
        <f t="shared" si="1"/>
        <v/>
      </c>
    </row>
    <row r="79" spans="1:9" x14ac:dyDescent="0.25">
      <c r="A79" s="47"/>
      <c r="B79" s="25"/>
      <c r="C79" s="47"/>
      <c r="D79" s="47"/>
      <c r="E79" s="47"/>
      <c r="F79" s="47"/>
      <c r="G79" s="105"/>
      <c r="H79" s="48"/>
      <c r="I79" s="11" t="str">
        <f t="shared" si="1"/>
        <v/>
      </c>
    </row>
    <row r="80" spans="1:9" x14ac:dyDescent="0.25">
      <c r="A80" s="47"/>
      <c r="B80" s="25"/>
      <c r="C80" s="47"/>
      <c r="D80" s="47"/>
      <c r="E80" s="47"/>
      <c r="F80" s="47"/>
      <c r="G80" s="105"/>
      <c r="H80" s="48"/>
      <c r="I80" s="11" t="str">
        <f t="shared" si="1"/>
        <v/>
      </c>
    </row>
    <row r="81" spans="1:9" x14ac:dyDescent="0.25">
      <c r="A81" s="47"/>
      <c r="B81" s="25"/>
      <c r="C81" s="47"/>
      <c r="D81" s="47"/>
      <c r="E81" s="47"/>
      <c r="F81" s="47"/>
      <c r="G81" s="105"/>
      <c r="H81" s="48"/>
      <c r="I81" s="11" t="str">
        <f t="shared" si="1"/>
        <v/>
      </c>
    </row>
    <row r="82" spans="1:9" x14ac:dyDescent="0.25">
      <c r="A82" s="47"/>
      <c r="B82" s="25"/>
      <c r="C82" s="47"/>
      <c r="D82" s="47"/>
      <c r="E82" s="47"/>
      <c r="F82" s="47"/>
      <c r="G82" s="105"/>
      <c r="H82" s="48"/>
      <c r="I82" s="11" t="str">
        <f t="shared" ref="I82:I145" si="2">IF(ISBLANK(A82),"",IFERROR(IF(COUNTIF($A$17:$A$300,A82)&gt;1,"Fehler - Anlagenschlüssel doppelt verwendet",""),"Fehler"))</f>
        <v/>
      </c>
    </row>
    <row r="83" spans="1:9" x14ac:dyDescent="0.25">
      <c r="A83" s="47"/>
      <c r="B83" s="25"/>
      <c r="C83" s="47"/>
      <c r="D83" s="47"/>
      <c r="E83" s="47"/>
      <c r="F83" s="47"/>
      <c r="G83" s="105"/>
      <c r="H83" s="48"/>
      <c r="I83" s="11" t="str">
        <f t="shared" si="2"/>
        <v/>
      </c>
    </row>
    <row r="84" spans="1:9" x14ac:dyDescent="0.25">
      <c r="A84" s="47"/>
      <c r="B84" s="25"/>
      <c r="C84" s="47"/>
      <c r="D84" s="47"/>
      <c r="E84" s="47"/>
      <c r="F84" s="47"/>
      <c r="G84" s="105"/>
      <c r="H84" s="48"/>
      <c r="I84" s="11" t="str">
        <f t="shared" si="2"/>
        <v/>
      </c>
    </row>
    <row r="85" spans="1:9" x14ac:dyDescent="0.25">
      <c r="A85" s="47"/>
      <c r="B85" s="25"/>
      <c r="C85" s="47"/>
      <c r="D85" s="47"/>
      <c r="E85" s="47"/>
      <c r="F85" s="47"/>
      <c r="G85" s="105"/>
      <c r="H85" s="48"/>
      <c r="I85" s="11" t="str">
        <f t="shared" si="2"/>
        <v/>
      </c>
    </row>
    <row r="86" spans="1:9" x14ac:dyDescent="0.25">
      <c r="A86" s="47"/>
      <c r="B86" s="25"/>
      <c r="C86" s="47"/>
      <c r="D86" s="47"/>
      <c r="E86" s="47"/>
      <c r="F86" s="47"/>
      <c r="G86" s="105"/>
      <c r="H86" s="48"/>
      <c r="I86" s="11" t="str">
        <f t="shared" si="2"/>
        <v/>
      </c>
    </row>
    <row r="87" spans="1:9" x14ac:dyDescent="0.25">
      <c r="A87" s="47"/>
      <c r="B87" s="25"/>
      <c r="C87" s="47"/>
      <c r="D87" s="47"/>
      <c r="E87" s="47"/>
      <c r="F87" s="47"/>
      <c r="G87" s="105"/>
      <c r="H87" s="48"/>
      <c r="I87" s="11" t="str">
        <f t="shared" si="2"/>
        <v/>
      </c>
    </row>
    <row r="88" spans="1:9" x14ac:dyDescent="0.25">
      <c r="A88" s="47"/>
      <c r="B88" s="25"/>
      <c r="C88" s="47"/>
      <c r="D88" s="47"/>
      <c r="E88" s="47"/>
      <c r="F88" s="47"/>
      <c r="G88" s="105"/>
      <c r="H88" s="48"/>
      <c r="I88" s="11" t="str">
        <f t="shared" si="2"/>
        <v/>
      </c>
    </row>
    <row r="89" spans="1:9" x14ac:dyDescent="0.25">
      <c r="A89" s="47"/>
      <c r="B89" s="25"/>
      <c r="C89" s="47"/>
      <c r="D89" s="47"/>
      <c r="E89" s="47"/>
      <c r="F89" s="47"/>
      <c r="G89" s="105"/>
      <c r="H89" s="48"/>
      <c r="I89" s="11" t="str">
        <f t="shared" si="2"/>
        <v/>
      </c>
    </row>
    <row r="90" spans="1:9" x14ac:dyDescent="0.25">
      <c r="A90" s="47"/>
      <c r="B90" s="25"/>
      <c r="C90" s="47"/>
      <c r="D90" s="47"/>
      <c r="E90" s="47"/>
      <c r="F90" s="47"/>
      <c r="G90" s="105"/>
      <c r="H90" s="48"/>
      <c r="I90" s="11" t="str">
        <f t="shared" si="2"/>
        <v/>
      </c>
    </row>
    <row r="91" spans="1:9" x14ac:dyDescent="0.25">
      <c r="A91" s="47"/>
      <c r="B91" s="25"/>
      <c r="C91" s="47"/>
      <c r="D91" s="47"/>
      <c r="E91" s="47"/>
      <c r="F91" s="47"/>
      <c r="G91" s="105"/>
      <c r="H91" s="48"/>
      <c r="I91" s="11" t="str">
        <f t="shared" si="2"/>
        <v/>
      </c>
    </row>
    <row r="92" spans="1:9" x14ac:dyDescent="0.25">
      <c r="A92" s="47"/>
      <c r="B92" s="25"/>
      <c r="C92" s="47"/>
      <c r="D92" s="47"/>
      <c r="E92" s="47"/>
      <c r="F92" s="47"/>
      <c r="G92" s="105"/>
      <c r="H92" s="48"/>
      <c r="I92" s="11" t="str">
        <f t="shared" si="2"/>
        <v/>
      </c>
    </row>
    <row r="93" spans="1:9" x14ac:dyDescent="0.25">
      <c r="A93" s="47"/>
      <c r="B93" s="25"/>
      <c r="C93" s="47"/>
      <c r="D93" s="47"/>
      <c r="E93" s="47"/>
      <c r="F93" s="47"/>
      <c r="G93" s="105"/>
      <c r="H93" s="48"/>
      <c r="I93" s="11" t="str">
        <f t="shared" si="2"/>
        <v/>
      </c>
    </row>
    <row r="94" spans="1:9" x14ac:dyDescent="0.25">
      <c r="A94" s="47"/>
      <c r="B94" s="25"/>
      <c r="C94" s="47"/>
      <c r="D94" s="47"/>
      <c r="E94" s="47"/>
      <c r="F94" s="47"/>
      <c r="G94" s="105"/>
      <c r="H94" s="48"/>
      <c r="I94" s="11" t="str">
        <f t="shared" si="2"/>
        <v/>
      </c>
    </row>
    <row r="95" spans="1:9" x14ac:dyDescent="0.25">
      <c r="A95" s="47"/>
      <c r="B95" s="25"/>
      <c r="C95" s="47"/>
      <c r="D95" s="47"/>
      <c r="E95" s="47"/>
      <c r="F95" s="47"/>
      <c r="G95" s="105"/>
      <c r="H95" s="48"/>
      <c r="I95" s="11" t="str">
        <f t="shared" si="2"/>
        <v/>
      </c>
    </row>
    <row r="96" spans="1:9" x14ac:dyDescent="0.25">
      <c r="A96" s="47"/>
      <c r="B96" s="25"/>
      <c r="C96" s="47"/>
      <c r="D96" s="47"/>
      <c r="E96" s="47"/>
      <c r="F96" s="47"/>
      <c r="G96" s="105"/>
      <c r="H96" s="48"/>
      <c r="I96" s="11" t="str">
        <f t="shared" si="2"/>
        <v/>
      </c>
    </row>
    <row r="97" spans="1:9" x14ac:dyDescent="0.25">
      <c r="A97" s="47"/>
      <c r="B97" s="25"/>
      <c r="C97" s="47"/>
      <c r="D97" s="47"/>
      <c r="E97" s="47"/>
      <c r="F97" s="47"/>
      <c r="G97" s="105"/>
      <c r="H97" s="48"/>
      <c r="I97" s="11" t="str">
        <f t="shared" si="2"/>
        <v/>
      </c>
    </row>
    <row r="98" spans="1:9" x14ac:dyDescent="0.25">
      <c r="A98" s="47"/>
      <c r="B98" s="25"/>
      <c r="C98" s="47"/>
      <c r="D98" s="47"/>
      <c r="E98" s="47"/>
      <c r="F98" s="47"/>
      <c r="G98" s="105"/>
      <c r="H98" s="48"/>
      <c r="I98" s="11" t="str">
        <f t="shared" si="2"/>
        <v/>
      </c>
    </row>
    <row r="99" spans="1:9" x14ac:dyDescent="0.25">
      <c r="A99" s="47"/>
      <c r="B99" s="25"/>
      <c r="C99" s="47"/>
      <c r="D99" s="47"/>
      <c r="E99" s="47"/>
      <c r="F99" s="47"/>
      <c r="G99" s="105"/>
      <c r="H99" s="48"/>
      <c r="I99" s="11" t="str">
        <f t="shared" si="2"/>
        <v/>
      </c>
    </row>
    <row r="100" spans="1:9" x14ac:dyDescent="0.25">
      <c r="A100" s="47"/>
      <c r="B100" s="25"/>
      <c r="C100" s="47"/>
      <c r="D100" s="47"/>
      <c r="E100" s="47"/>
      <c r="F100" s="47"/>
      <c r="G100" s="105"/>
      <c r="H100" s="48"/>
      <c r="I100" s="11" t="str">
        <f t="shared" si="2"/>
        <v/>
      </c>
    </row>
    <row r="101" spans="1:9" x14ac:dyDescent="0.25">
      <c r="A101" s="47"/>
      <c r="B101" s="25"/>
      <c r="C101" s="47"/>
      <c r="D101" s="47"/>
      <c r="E101" s="47"/>
      <c r="F101" s="47"/>
      <c r="G101" s="105"/>
      <c r="H101" s="48"/>
      <c r="I101" s="11" t="str">
        <f t="shared" si="2"/>
        <v/>
      </c>
    </row>
    <row r="102" spans="1:9" x14ac:dyDescent="0.25">
      <c r="A102" s="47"/>
      <c r="B102" s="25"/>
      <c r="C102" s="47"/>
      <c r="D102" s="47"/>
      <c r="E102" s="47"/>
      <c r="F102" s="47"/>
      <c r="G102" s="105"/>
      <c r="H102" s="48"/>
      <c r="I102" s="11" t="str">
        <f t="shared" si="2"/>
        <v/>
      </c>
    </row>
    <row r="103" spans="1:9" x14ac:dyDescent="0.25">
      <c r="A103" s="47"/>
      <c r="B103" s="25"/>
      <c r="C103" s="47"/>
      <c r="D103" s="47"/>
      <c r="E103" s="47"/>
      <c r="F103" s="47"/>
      <c r="G103" s="105"/>
      <c r="H103" s="48"/>
      <c r="I103" s="11" t="str">
        <f t="shared" si="2"/>
        <v/>
      </c>
    </row>
    <row r="104" spans="1:9" x14ac:dyDescent="0.25">
      <c r="A104" s="47"/>
      <c r="B104" s="25"/>
      <c r="C104" s="47"/>
      <c r="D104" s="47"/>
      <c r="E104" s="47"/>
      <c r="F104" s="47"/>
      <c r="G104" s="105"/>
      <c r="H104" s="48"/>
      <c r="I104" s="11" t="str">
        <f t="shared" si="2"/>
        <v/>
      </c>
    </row>
    <row r="105" spans="1:9" x14ac:dyDescent="0.25">
      <c r="A105" s="47"/>
      <c r="B105" s="25"/>
      <c r="C105" s="47"/>
      <c r="D105" s="47"/>
      <c r="E105" s="47"/>
      <c r="F105" s="47"/>
      <c r="G105" s="105"/>
      <c r="H105" s="48"/>
      <c r="I105" s="11" t="str">
        <f t="shared" si="2"/>
        <v/>
      </c>
    </row>
    <row r="106" spans="1:9" x14ac:dyDescent="0.25">
      <c r="A106" s="47"/>
      <c r="B106" s="25"/>
      <c r="C106" s="47"/>
      <c r="D106" s="47"/>
      <c r="E106" s="47"/>
      <c r="F106" s="47"/>
      <c r="G106" s="105"/>
      <c r="H106" s="48"/>
      <c r="I106" s="11" t="str">
        <f t="shared" si="2"/>
        <v/>
      </c>
    </row>
    <row r="107" spans="1:9" x14ac:dyDescent="0.25">
      <c r="A107" s="47"/>
      <c r="B107" s="25"/>
      <c r="C107" s="47"/>
      <c r="D107" s="47"/>
      <c r="E107" s="47"/>
      <c r="F107" s="47"/>
      <c r="G107" s="105"/>
      <c r="H107" s="48"/>
      <c r="I107" s="11" t="str">
        <f t="shared" si="2"/>
        <v/>
      </c>
    </row>
    <row r="108" spans="1:9" x14ac:dyDescent="0.25">
      <c r="A108" s="47"/>
      <c r="B108" s="25"/>
      <c r="C108" s="47"/>
      <c r="D108" s="47"/>
      <c r="E108" s="47"/>
      <c r="F108" s="47"/>
      <c r="G108" s="105"/>
      <c r="H108" s="48"/>
      <c r="I108" s="11" t="str">
        <f t="shared" si="2"/>
        <v/>
      </c>
    </row>
    <row r="109" spans="1:9" x14ac:dyDescent="0.25">
      <c r="A109" s="47"/>
      <c r="B109" s="25"/>
      <c r="C109" s="47"/>
      <c r="D109" s="47"/>
      <c r="E109" s="47"/>
      <c r="F109" s="47"/>
      <c r="G109" s="105"/>
      <c r="H109" s="48"/>
      <c r="I109" s="11" t="str">
        <f t="shared" si="2"/>
        <v/>
      </c>
    </row>
    <row r="110" spans="1:9" x14ac:dyDescent="0.25">
      <c r="A110" s="47"/>
      <c r="B110" s="25"/>
      <c r="C110" s="47"/>
      <c r="D110" s="47"/>
      <c r="E110" s="47"/>
      <c r="F110" s="47"/>
      <c r="G110" s="105"/>
      <c r="H110" s="48"/>
      <c r="I110" s="11" t="str">
        <f t="shared" si="2"/>
        <v/>
      </c>
    </row>
    <row r="111" spans="1:9" x14ac:dyDescent="0.25">
      <c r="A111" s="47"/>
      <c r="B111" s="25"/>
      <c r="C111" s="47"/>
      <c r="D111" s="47"/>
      <c r="E111" s="47"/>
      <c r="F111" s="47"/>
      <c r="G111" s="105"/>
      <c r="H111" s="48"/>
      <c r="I111" s="11" t="str">
        <f t="shared" si="2"/>
        <v/>
      </c>
    </row>
    <row r="112" spans="1:9" x14ac:dyDescent="0.25">
      <c r="A112" s="47"/>
      <c r="B112" s="25"/>
      <c r="C112" s="47"/>
      <c r="D112" s="47"/>
      <c r="E112" s="47"/>
      <c r="F112" s="47"/>
      <c r="G112" s="105"/>
      <c r="H112" s="48"/>
      <c r="I112" s="11" t="str">
        <f t="shared" si="2"/>
        <v/>
      </c>
    </row>
    <row r="113" spans="1:9" x14ac:dyDescent="0.25">
      <c r="A113" s="47"/>
      <c r="B113" s="25"/>
      <c r="C113" s="47"/>
      <c r="D113" s="47"/>
      <c r="E113" s="47"/>
      <c r="F113" s="47"/>
      <c r="G113" s="105"/>
      <c r="H113" s="48"/>
      <c r="I113" s="11" t="str">
        <f t="shared" si="2"/>
        <v/>
      </c>
    </row>
    <row r="114" spans="1:9" x14ac:dyDescent="0.25">
      <c r="A114" s="47"/>
      <c r="B114" s="25"/>
      <c r="C114" s="47"/>
      <c r="D114" s="47"/>
      <c r="E114" s="47"/>
      <c r="F114" s="47"/>
      <c r="G114" s="105"/>
      <c r="H114" s="48"/>
      <c r="I114" s="11" t="str">
        <f t="shared" si="2"/>
        <v/>
      </c>
    </row>
    <row r="115" spans="1:9" x14ac:dyDescent="0.25">
      <c r="A115" s="47"/>
      <c r="B115" s="25"/>
      <c r="C115" s="47"/>
      <c r="D115" s="47"/>
      <c r="E115" s="47"/>
      <c r="F115" s="47"/>
      <c r="G115" s="105"/>
      <c r="H115" s="48"/>
      <c r="I115" s="11" t="str">
        <f t="shared" si="2"/>
        <v/>
      </c>
    </row>
    <row r="116" spans="1:9" x14ac:dyDescent="0.25">
      <c r="A116" s="47"/>
      <c r="B116" s="25"/>
      <c r="C116" s="47"/>
      <c r="D116" s="47"/>
      <c r="E116" s="47"/>
      <c r="F116" s="47"/>
      <c r="G116" s="105"/>
      <c r="H116" s="48"/>
      <c r="I116" s="11" t="str">
        <f t="shared" si="2"/>
        <v/>
      </c>
    </row>
    <row r="117" spans="1:9" x14ac:dyDescent="0.25">
      <c r="A117" s="47"/>
      <c r="B117" s="25"/>
      <c r="C117" s="47"/>
      <c r="D117" s="47"/>
      <c r="E117" s="47"/>
      <c r="F117" s="47"/>
      <c r="G117" s="105"/>
      <c r="H117" s="48"/>
      <c r="I117" s="11" t="str">
        <f t="shared" si="2"/>
        <v/>
      </c>
    </row>
    <row r="118" spans="1:9" x14ac:dyDescent="0.25">
      <c r="A118" s="47"/>
      <c r="B118" s="25"/>
      <c r="C118" s="47"/>
      <c r="D118" s="47"/>
      <c r="E118" s="47"/>
      <c r="F118" s="47"/>
      <c r="G118" s="105"/>
      <c r="H118" s="48"/>
      <c r="I118" s="11" t="str">
        <f t="shared" si="2"/>
        <v/>
      </c>
    </row>
    <row r="119" spans="1:9" x14ac:dyDescent="0.25">
      <c r="A119" s="47"/>
      <c r="B119" s="25"/>
      <c r="C119" s="47"/>
      <c r="D119" s="47"/>
      <c r="E119" s="47"/>
      <c r="F119" s="47"/>
      <c r="G119" s="105"/>
      <c r="H119" s="48"/>
      <c r="I119" s="11" t="str">
        <f t="shared" si="2"/>
        <v/>
      </c>
    </row>
    <row r="120" spans="1:9" x14ac:dyDescent="0.25">
      <c r="A120" s="47"/>
      <c r="B120" s="25"/>
      <c r="C120" s="47"/>
      <c r="D120" s="47"/>
      <c r="E120" s="47"/>
      <c r="F120" s="47"/>
      <c r="G120" s="105"/>
      <c r="H120" s="48"/>
      <c r="I120" s="11" t="str">
        <f t="shared" si="2"/>
        <v/>
      </c>
    </row>
    <row r="121" spans="1:9" x14ac:dyDescent="0.25">
      <c r="A121" s="47"/>
      <c r="B121" s="25"/>
      <c r="C121" s="47"/>
      <c r="D121" s="47"/>
      <c r="E121" s="47"/>
      <c r="F121" s="47"/>
      <c r="G121" s="105"/>
      <c r="H121" s="48"/>
      <c r="I121" s="11" t="str">
        <f t="shared" si="2"/>
        <v/>
      </c>
    </row>
    <row r="122" spans="1:9" x14ac:dyDescent="0.25">
      <c r="A122" s="47"/>
      <c r="B122" s="25"/>
      <c r="C122" s="47"/>
      <c r="D122" s="47"/>
      <c r="E122" s="47"/>
      <c r="F122" s="47"/>
      <c r="G122" s="105"/>
      <c r="H122" s="48"/>
      <c r="I122" s="11" t="str">
        <f t="shared" si="2"/>
        <v/>
      </c>
    </row>
    <row r="123" spans="1:9" x14ac:dyDescent="0.25">
      <c r="A123" s="47"/>
      <c r="B123" s="25"/>
      <c r="C123" s="47"/>
      <c r="D123" s="47"/>
      <c r="E123" s="47"/>
      <c r="F123" s="47"/>
      <c r="G123" s="105"/>
      <c r="H123" s="48"/>
      <c r="I123" s="11" t="str">
        <f t="shared" si="2"/>
        <v/>
      </c>
    </row>
    <row r="124" spans="1:9" x14ac:dyDescent="0.25">
      <c r="A124" s="47"/>
      <c r="B124" s="25"/>
      <c r="C124" s="47"/>
      <c r="D124" s="47"/>
      <c r="E124" s="47"/>
      <c r="F124" s="47"/>
      <c r="G124" s="105"/>
      <c r="H124" s="48"/>
      <c r="I124" s="11" t="str">
        <f t="shared" si="2"/>
        <v/>
      </c>
    </row>
    <row r="125" spans="1:9" x14ac:dyDescent="0.25">
      <c r="A125" s="47"/>
      <c r="B125" s="25"/>
      <c r="C125" s="47"/>
      <c r="D125" s="47"/>
      <c r="E125" s="47"/>
      <c r="F125" s="47"/>
      <c r="G125" s="105"/>
      <c r="H125" s="48"/>
      <c r="I125" s="11" t="str">
        <f t="shared" si="2"/>
        <v/>
      </c>
    </row>
    <row r="126" spans="1:9" x14ac:dyDescent="0.25">
      <c r="A126" s="47"/>
      <c r="B126" s="25"/>
      <c r="C126" s="47"/>
      <c r="D126" s="47"/>
      <c r="E126" s="47"/>
      <c r="F126" s="47"/>
      <c r="G126" s="105"/>
      <c r="H126" s="48"/>
      <c r="I126" s="11" t="str">
        <f t="shared" si="2"/>
        <v/>
      </c>
    </row>
    <row r="127" spans="1:9" x14ac:dyDescent="0.25">
      <c r="A127" s="47"/>
      <c r="B127" s="25"/>
      <c r="C127" s="47"/>
      <c r="D127" s="47"/>
      <c r="E127" s="47"/>
      <c r="F127" s="47"/>
      <c r="G127" s="105"/>
      <c r="H127" s="48"/>
      <c r="I127" s="11" t="str">
        <f t="shared" si="2"/>
        <v/>
      </c>
    </row>
    <row r="128" spans="1:9" x14ac:dyDescent="0.25">
      <c r="A128" s="47"/>
      <c r="B128" s="25"/>
      <c r="C128" s="47"/>
      <c r="D128" s="47"/>
      <c r="E128" s="47"/>
      <c r="F128" s="47"/>
      <c r="G128" s="105"/>
      <c r="H128" s="48"/>
      <c r="I128" s="11" t="str">
        <f t="shared" si="2"/>
        <v/>
      </c>
    </row>
    <row r="129" spans="1:9" x14ac:dyDescent="0.25">
      <c r="A129" s="47"/>
      <c r="B129" s="25"/>
      <c r="C129" s="47"/>
      <c r="D129" s="47"/>
      <c r="E129" s="47"/>
      <c r="F129" s="47"/>
      <c r="G129" s="105"/>
      <c r="H129" s="48"/>
      <c r="I129" s="11" t="str">
        <f t="shared" si="2"/>
        <v/>
      </c>
    </row>
    <row r="130" spans="1:9" x14ac:dyDescent="0.25">
      <c r="A130" s="47"/>
      <c r="B130" s="25"/>
      <c r="C130" s="47"/>
      <c r="D130" s="47"/>
      <c r="E130" s="47"/>
      <c r="F130" s="47"/>
      <c r="G130" s="105"/>
      <c r="H130" s="48"/>
      <c r="I130" s="11" t="str">
        <f t="shared" si="2"/>
        <v/>
      </c>
    </row>
    <row r="131" spans="1:9" x14ac:dyDescent="0.25">
      <c r="A131" s="47"/>
      <c r="B131" s="25"/>
      <c r="C131" s="47"/>
      <c r="D131" s="47"/>
      <c r="E131" s="47"/>
      <c r="F131" s="47"/>
      <c r="G131" s="105"/>
      <c r="H131" s="48"/>
      <c r="I131" s="11" t="str">
        <f t="shared" si="2"/>
        <v/>
      </c>
    </row>
    <row r="132" spans="1:9" x14ac:dyDescent="0.25">
      <c r="A132" s="47"/>
      <c r="B132" s="25"/>
      <c r="C132" s="47"/>
      <c r="D132" s="47"/>
      <c r="E132" s="47"/>
      <c r="F132" s="47"/>
      <c r="G132" s="105"/>
      <c r="H132" s="48"/>
      <c r="I132" s="11" t="str">
        <f t="shared" si="2"/>
        <v/>
      </c>
    </row>
    <row r="133" spans="1:9" x14ac:dyDescent="0.25">
      <c r="A133" s="47"/>
      <c r="B133" s="25"/>
      <c r="C133" s="47"/>
      <c r="D133" s="47"/>
      <c r="E133" s="47"/>
      <c r="F133" s="47"/>
      <c r="G133" s="105"/>
      <c r="H133" s="48"/>
      <c r="I133" s="11" t="str">
        <f t="shared" si="2"/>
        <v/>
      </c>
    </row>
    <row r="134" spans="1:9" x14ac:dyDescent="0.25">
      <c r="A134" s="47"/>
      <c r="B134" s="25"/>
      <c r="C134" s="47"/>
      <c r="D134" s="47"/>
      <c r="E134" s="47"/>
      <c r="F134" s="47"/>
      <c r="G134" s="105"/>
      <c r="H134" s="48"/>
      <c r="I134" s="11" t="str">
        <f t="shared" si="2"/>
        <v/>
      </c>
    </row>
    <row r="135" spans="1:9" x14ac:dyDescent="0.25">
      <c r="A135" s="47"/>
      <c r="B135" s="25"/>
      <c r="C135" s="47"/>
      <c r="D135" s="47"/>
      <c r="E135" s="47"/>
      <c r="F135" s="47"/>
      <c r="G135" s="105"/>
      <c r="H135" s="48"/>
      <c r="I135" s="11" t="str">
        <f t="shared" si="2"/>
        <v/>
      </c>
    </row>
    <row r="136" spans="1:9" x14ac:dyDescent="0.25">
      <c r="A136" s="47"/>
      <c r="B136" s="25"/>
      <c r="C136" s="47"/>
      <c r="D136" s="47"/>
      <c r="E136" s="47"/>
      <c r="F136" s="47"/>
      <c r="G136" s="105"/>
      <c r="H136" s="48"/>
      <c r="I136" s="11" t="str">
        <f t="shared" si="2"/>
        <v/>
      </c>
    </row>
    <row r="137" spans="1:9" x14ac:dyDescent="0.25">
      <c r="A137" s="47"/>
      <c r="B137" s="25"/>
      <c r="C137" s="47"/>
      <c r="D137" s="47"/>
      <c r="E137" s="47"/>
      <c r="F137" s="47"/>
      <c r="G137" s="105"/>
      <c r="H137" s="48"/>
      <c r="I137" s="11" t="str">
        <f t="shared" si="2"/>
        <v/>
      </c>
    </row>
    <row r="138" spans="1:9" x14ac:dyDescent="0.25">
      <c r="A138" s="47"/>
      <c r="B138" s="25"/>
      <c r="C138" s="47"/>
      <c r="D138" s="47"/>
      <c r="E138" s="47"/>
      <c r="F138" s="47"/>
      <c r="G138" s="105"/>
      <c r="H138" s="48"/>
      <c r="I138" s="11" t="str">
        <f t="shared" si="2"/>
        <v/>
      </c>
    </row>
    <row r="139" spans="1:9" x14ac:dyDescent="0.25">
      <c r="A139" s="47"/>
      <c r="B139" s="25"/>
      <c r="C139" s="47"/>
      <c r="D139" s="47"/>
      <c r="E139" s="47"/>
      <c r="F139" s="47"/>
      <c r="G139" s="105"/>
      <c r="H139" s="48"/>
      <c r="I139" s="11" t="str">
        <f t="shared" si="2"/>
        <v/>
      </c>
    </row>
    <row r="140" spans="1:9" x14ac:dyDescent="0.25">
      <c r="A140" s="47"/>
      <c r="B140" s="25"/>
      <c r="C140" s="47"/>
      <c r="D140" s="47"/>
      <c r="E140" s="47"/>
      <c r="F140" s="47"/>
      <c r="G140" s="105"/>
      <c r="H140" s="48"/>
      <c r="I140" s="11" t="str">
        <f t="shared" si="2"/>
        <v/>
      </c>
    </row>
    <row r="141" spans="1:9" x14ac:dyDescent="0.25">
      <c r="A141" s="47"/>
      <c r="B141" s="25"/>
      <c r="C141" s="47"/>
      <c r="D141" s="47"/>
      <c r="E141" s="47"/>
      <c r="F141" s="47"/>
      <c r="G141" s="105"/>
      <c r="H141" s="48"/>
      <c r="I141" s="11" t="str">
        <f t="shared" si="2"/>
        <v/>
      </c>
    </row>
    <row r="142" spans="1:9" x14ac:dyDescent="0.25">
      <c r="A142" s="47"/>
      <c r="B142" s="25"/>
      <c r="C142" s="47"/>
      <c r="D142" s="47"/>
      <c r="E142" s="47"/>
      <c r="F142" s="47"/>
      <c r="G142" s="105"/>
      <c r="H142" s="48"/>
      <c r="I142" s="11" t="str">
        <f t="shared" si="2"/>
        <v/>
      </c>
    </row>
    <row r="143" spans="1:9" x14ac:dyDescent="0.25">
      <c r="A143" s="47"/>
      <c r="B143" s="25"/>
      <c r="C143" s="47"/>
      <c r="D143" s="47"/>
      <c r="E143" s="47"/>
      <c r="F143" s="47"/>
      <c r="G143" s="105"/>
      <c r="H143" s="48"/>
      <c r="I143" s="11" t="str">
        <f t="shared" si="2"/>
        <v/>
      </c>
    </row>
    <row r="144" spans="1:9" x14ac:dyDescent="0.25">
      <c r="A144" s="47"/>
      <c r="B144" s="25"/>
      <c r="C144" s="47"/>
      <c r="D144" s="47"/>
      <c r="E144" s="47"/>
      <c r="F144" s="47"/>
      <c r="G144" s="105"/>
      <c r="H144" s="48"/>
      <c r="I144" s="11" t="str">
        <f t="shared" si="2"/>
        <v/>
      </c>
    </row>
    <row r="145" spans="1:9" x14ac:dyDescent="0.25">
      <c r="A145" s="47"/>
      <c r="B145" s="25"/>
      <c r="C145" s="47"/>
      <c r="D145" s="47"/>
      <c r="E145" s="47"/>
      <c r="F145" s="47"/>
      <c r="G145" s="105"/>
      <c r="H145" s="48"/>
      <c r="I145" s="11" t="str">
        <f t="shared" si="2"/>
        <v/>
      </c>
    </row>
    <row r="146" spans="1:9" x14ac:dyDescent="0.25">
      <c r="A146" s="47"/>
      <c r="B146" s="25"/>
      <c r="C146" s="47"/>
      <c r="D146" s="47"/>
      <c r="E146" s="47"/>
      <c r="F146" s="47"/>
      <c r="G146" s="105"/>
      <c r="H146" s="48"/>
      <c r="I146" s="11" t="str">
        <f t="shared" ref="I146:I209" si="3">IF(ISBLANK(A146),"",IFERROR(IF(COUNTIF($A$17:$A$300,A146)&gt;1,"Fehler - Anlagenschlüssel doppelt verwendet",""),"Fehler"))</f>
        <v/>
      </c>
    </row>
    <row r="147" spans="1:9" x14ac:dyDescent="0.25">
      <c r="A147" s="47"/>
      <c r="B147" s="25"/>
      <c r="C147" s="47"/>
      <c r="D147" s="47"/>
      <c r="E147" s="47"/>
      <c r="F147" s="47"/>
      <c r="G147" s="105"/>
      <c r="H147" s="48"/>
      <c r="I147" s="11" t="str">
        <f t="shared" si="3"/>
        <v/>
      </c>
    </row>
    <row r="148" spans="1:9" x14ac:dyDescent="0.25">
      <c r="A148" s="47"/>
      <c r="B148" s="25"/>
      <c r="C148" s="47"/>
      <c r="D148" s="47"/>
      <c r="E148" s="47"/>
      <c r="F148" s="47"/>
      <c r="G148" s="105"/>
      <c r="H148" s="48"/>
      <c r="I148" s="11" t="str">
        <f t="shared" si="3"/>
        <v/>
      </c>
    </row>
    <row r="149" spans="1:9" x14ac:dyDescent="0.25">
      <c r="A149" s="47"/>
      <c r="B149" s="25"/>
      <c r="C149" s="47"/>
      <c r="D149" s="47"/>
      <c r="E149" s="47"/>
      <c r="F149" s="47"/>
      <c r="G149" s="105"/>
      <c r="H149" s="48"/>
      <c r="I149" s="11" t="str">
        <f t="shared" si="3"/>
        <v/>
      </c>
    </row>
    <row r="150" spans="1:9" x14ac:dyDescent="0.25">
      <c r="A150" s="47"/>
      <c r="B150" s="25"/>
      <c r="C150" s="47"/>
      <c r="D150" s="47"/>
      <c r="E150" s="47"/>
      <c r="F150" s="47"/>
      <c r="G150" s="105"/>
      <c r="H150" s="48"/>
      <c r="I150" s="11" t="str">
        <f t="shared" si="3"/>
        <v/>
      </c>
    </row>
    <row r="151" spans="1:9" x14ac:dyDescent="0.25">
      <c r="A151" s="47"/>
      <c r="B151" s="25"/>
      <c r="C151" s="47"/>
      <c r="D151" s="47"/>
      <c r="E151" s="47"/>
      <c r="F151" s="47"/>
      <c r="G151" s="105"/>
      <c r="H151" s="48"/>
      <c r="I151" s="11" t="str">
        <f t="shared" si="3"/>
        <v/>
      </c>
    </row>
    <row r="152" spans="1:9" x14ac:dyDescent="0.25">
      <c r="A152" s="47"/>
      <c r="B152" s="25"/>
      <c r="C152" s="47"/>
      <c r="D152" s="47"/>
      <c r="E152" s="47"/>
      <c r="F152" s="47"/>
      <c r="G152" s="105"/>
      <c r="H152" s="48"/>
      <c r="I152" s="11" t="str">
        <f t="shared" si="3"/>
        <v/>
      </c>
    </row>
    <row r="153" spans="1:9" x14ac:dyDescent="0.25">
      <c r="A153" s="47"/>
      <c r="B153" s="25"/>
      <c r="C153" s="47"/>
      <c r="D153" s="47"/>
      <c r="E153" s="47"/>
      <c r="F153" s="47"/>
      <c r="G153" s="105"/>
      <c r="H153" s="48"/>
      <c r="I153" s="11" t="str">
        <f t="shared" si="3"/>
        <v/>
      </c>
    </row>
    <row r="154" spans="1:9" x14ac:dyDescent="0.25">
      <c r="A154" s="47"/>
      <c r="B154" s="25"/>
      <c r="C154" s="47"/>
      <c r="D154" s="47"/>
      <c r="E154" s="47"/>
      <c r="F154" s="47"/>
      <c r="G154" s="105"/>
      <c r="H154" s="48"/>
      <c r="I154" s="11" t="str">
        <f t="shared" si="3"/>
        <v/>
      </c>
    </row>
    <row r="155" spans="1:9" x14ac:dyDescent="0.25">
      <c r="A155" s="47"/>
      <c r="B155" s="25"/>
      <c r="C155" s="47"/>
      <c r="D155" s="47"/>
      <c r="E155" s="47"/>
      <c r="F155" s="47"/>
      <c r="G155" s="105"/>
      <c r="H155" s="48"/>
      <c r="I155" s="11" t="str">
        <f t="shared" si="3"/>
        <v/>
      </c>
    </row>
    <row r="156" spans="1:9" x14ac:dyDescent="0.25">
      <c r="A156" s="47"/>
      <c r="B156" s="25"/>
      <c r="C156" s="47"/>
      <c r="D156" s="47"/>
      <c r="E156" s="47"/>
      <c r="F156" s="47"/>
      <c r="G156" s="105"/>
      <c r="H156" s="48"/>
      <c r="I156" s="11" t="str">
        <f t="shared" si="3"/>
        <v/>
      </c>
    </row>
    <row r="157" spans="1:9" x14ac:dyDescent="0.25">
      <c r="A157" s="47"/>
      <c r="B157" s="25"/>
      <c r="C157" s="47"/>
      <c r="D157" s="47"/>
      <c r="E157" s="47"/>
      <c r="F157" s="47"/>
      <c r="G157" s="105"/>
      <c r="H157" s="48"/>
      <c r="I157" s="11" t="str">
        <f t="shared" si="3"/>
        <v/>
      </c>
    </row>
    <row r="158" spans="1:9" x14ac:dyDescent="0.25">
      <c r="A158" s="47"/>
      <c r="B158" s="25"/>
      <c r="C158" s="47"/>
      <c r="D158" s="47"/>
      <c r="E158" s="47"/>
      <c r="F158" s="47"/>
      <c r="G158" s="105"/>
      <c r="H158" s="48"/>
      <c r="I158" s="11" t="str">
        <f t="shared" si="3"/>
        <v/>
      </c>
    </row>
    <row r="159" spans="1:9" x14ac:dyDescent="0.25">
      <c r="A159" s="47"/>
      <c r="B159" s="25"/>
      <c r="C159" s="47"/>
      <c r="D159" s="47"/>
      <c r="E159" s="47"/>
      <c r="F159" s="47"/>
      <c r="G159" s="105"/>
      <c r="H159" s="48"/>
      <c r="I159" s="11" t="str">
        <f t="shared" si="3"/>
        <v/>
      </c>
    </row>
    <row r="160" spans="1:9" x14ac:dyDescent="0.25">
      <c r="A160" s="47"/>
      <c r="B160" s="25"/>
      <c r="C160" s="47"/>
      <c r="D160" s="47"/>
      <c r="E160" s="47"/>
      <c r="F160" s="47"/>
      <c r="G160" s="105"/>
      <c r="H160" s="48"/>
      <c r="I160" s="11" t="str">
        <f t="shared" si="3"/>
        <v/>
      </c>
    </row>
    <row r="161" spans="1:9" x14ac:dyDescent="0.25">
      <c r="A161" s="47"/>
      <c r="B161" s="25"/>
      <c r="C161" s="47"/>
      <c r="D161" s="47"/>
      <c r="E161" s="47"/>
      <c r="F161" s="47"/>
      <c r="G161" s="105"/>
      <c r="H161" s="48"/>
      <c r="I161" s="11" t="str">
        <f t="shared" si="3"/>
        <v/>
      </c>
    </row>
    <row r="162" spans="1:9" x14ac:dyDescent="0.25">
      <c r="A162" s="47"/>
      <c r="B162" s="25"/>
      <c r="C162" s="47"/>
      <c r="D162" s="47"/>
      <c r="E162" s="47"/>
      <c r="F162" s="47"/>
      <c r="G162" s="105"/>
      <c r="H162" s="48"/>
      <c r="I162" s="11" t="str">
        <f t="shared" si="3"/>
        <v/>
      </c>
    </row>
    <row r="163" spans="1:9" x14ac:dyDescent="0.25">
      <c r="A163" s="47"/>
      <c r="B163" s="25"/>
      <c r="C163" s="47"/>
      <c r="D163" s="47"/>
      <c r="E163" s="47"/>
      <c r="F163" s="47"/>
      <c r="G163" s="105"/>
      <c r="H163" s="48"/>
      <c r="I163" s="11" t="str">
        <f t="shared" si="3"/>
        <v/>
      </c>
    </row>
    <row r="164" spans="1:9" x14ac:dyDescent="0.25">
      <c r="A164" s="47"/>
      <c r="B164" s="25"/>
      <c r="C164" s="47"/>
      <c r="D164" s="47"/>
      <c r="E164" s="47"/>
      <c r="F164" s="47"/>
      <c r="G164" s="105"/>
      <c r="H164" s="48"/>
      <c r="I164" s="11" t="str">
        <f t="shared" si="3"/>
        <v/>
      </c>
    </row>
    <row r="165" spans="1:9" x14ac:dyDescent="0.25">
      <c r="A165" s="47"/>
      <c r="B165" s="25"/>
      <c r="C165" s="47"/>
      <c r="D165" s="47"/>
      <c r="E165" s="47"/>
      <c r="F165" s="47"/>
      <c r="G165" s="105"/>
      <c r="H165" s="48"/>
      <c r="I165" s="11" t="str">
        <f t="shared" si="3"/>
        <v/>
      </c>
    </row>
    <row r="166" spans="1:9" x14ac:dyDescent="0.25">
      <c r="A166" s="47"/>
      <c r="B166" s="25"/>
      <c r="C166" s="47"/>
      <c r="D166" s="47"/>
      <c r="E166" s="47"/>
      <c r="F166" s="47"/>
      <c r="G166" s="105"/>
      <c r="H166" s="48"/>
      <c r="I166" s="11" t="str">
        <f t="shared" si="3"/>
        <v/>
      </c>
    </row>
    <row r="167" spans="1:9" x14ac:dyDescent="0.25">
      <c r="A167" s="47"/>
      <c r="B167" s="25"/>
      <c r="C167" s="47"/>
      <c r="D167" s="47"/>
      <c r="E167" s="47"/>
      <c r="F167" s="47"/>
      <c r="G167" s="105"/>
      <c r="H167" s="48"/>
      <c r="I167" s="11" t="str">
        <f t="shared" si="3"/>
        <v/>
      </c>
    </row>
    <row r="168" spans="1:9" x14ac:dyDescent="0.25">
      <c r="A168" s="47"/>
      <c r="B168" s="25"/>
      <c r="C168" s="47"/>
      <c r="D168" s="47"/>
      <c r="E168" s="47"/>
      <c r="F168" s="47"/>
      <c r="G168" s="105"/>
      <c r="H168" s="48"/>
      <c r="I168" s="11" t="str">
        <f t="shared" si="3"/>
        <v/>
      </c>
    </row>
    <row r="169" spans="1:9" x14ac:dyDescent="0.25">
      <c r="A169" s="47"/>
      <c r="B169" s="25"/>
      <c r="C169" s="47"/>
      <c r="D169" s="47"/>
      <c r="E169" s="47"/>
      <c r="F169" s="47"/>
      <c r="G169" s="105"/>
      <c r="H169" s="48"/>
      <c r="I169" s="11" t="str">
        <f t="shared" si="3"/>
        <v/>
      </c>
    </row>
    <row r="170" spans="1:9" x14ac:dyDescent="0.25">
      <c r="A170" s="47"/>
      <c r="B170" s="25"/>
      <c r="C170" s="47"/>
      <c r="D170" s="47"/>
      <c r="E170" s="47"/>
      <c r="F170" s="47"/>
      <c r="G170" s="105"/>
      <c r="H170" s="48"/>
      <c r="I170" s="11" t="str">
        <f t="shared" si="3"/>
        <v/>
      </c>
    </row>
    <row r="171" spans="1:9" x14ac:dyDescent="0.25">
      <c r="A171" s="47"/>
      <c r="B171" s="25"/>
      <c r="C171" s="47"/>
      <c r="D171" s="47"/>
      <c r="E171" s="47"/>
      <c r="F171" s="47"/>
      <c r="G171" s="105"/>
      <c r="H171" s="48"/>
      <c r="I171" s="11" t="str">
        <f t="shared" si="3"/>
        <v/>
      </c>
    </row>
    <row r="172" spans="1:9" x14ac:dyDescent="0.25">
      <c r="A172" s="47"/>
      <c r="B172" s="25"/>
      <c r="C172" s="47"/>
      <c r="D172" s="47"/>
      <c r="E172" s="47"/>
      <c r="F172" s="47"/>
      <c r="G172" s="105"/>
      <c r="H172" s="48"/>
      <c r="I172" s="11" t="str">
        <f t="shared" si="3"/>
        <v/>
      </c>
    </row>
    <row r="173" spans="1:9" x14ac:dyDescent="0.25">
      <c r="A173" s="47"/>
      <c r="B173" s="25"/>
      <c r="C173" s="47"/>
      <c r="D173" s="47"/>
      <c r="E173" s="47"/>
      <c r="F173" s="47"/>
      <c r="G173" s="105"/>
      <c r="H173" s="48"/>
      <c r="I173" s="11" t="str">
        <f t="shared" si="3"/>
        <v/>
      </c>
    </row>
    <row r="174" spans="1:9" x14ac:dyDescent="0.25">
      <c r="A174" s="47"/>
      <c r="B174" s="25"/>
      <c r="C174" s="47"/>
      <c r="D174" s="47"/>
      <c r="E174" s="47"/>
      <c r="F174" s="47"/>
      <c r="G174" s="105"/>
      <c r="H174" s="48"/>
      <c r="I174" s="11" t="str">
        <f t="shared" si="3"/>
        <v/>
      </c>
    </row>
    <row r="175" spans="1:9" x14ac:dyDescent="0.25">
      <c r="A175" s="47"/>
      <c r="B175" s="25"/>
      <c r="C175" s="47"/>
      <c r="D175" s="47"/>
      <c r="E175" s="47"/>
      <c r="F175" s="47"/>
      <c r="G175" s="105"/>
      <c r="H175" s="48"/>
      <c r="I175" s="11" t="str">
        <f t="shared" si="3"/>
        <v/>
      </c>
    </row>
    <row r="176" spans="1:9" x14ac:dyDescent="0.25">
      <c r="A176" s="47"/>
      <c r="B176" s="25"/>
      <c r="C176" s="47"/>
      <c r="D176" s="47"/>
      <c r="E176" s="47"/>
      <c r="F176" s="47"/>
      <c r="G176" s="105"/>
      <c r="H176" s="48"/>
      <c r="I176" s="11" t="str">
        <f t="shared" si="3"/>
        <v/>
      </c>
    </row>
    <row r="177" spans="1:9" x14ac:dyDescent="0.25">
      <c r="A177" s="47"/>
      <c r="B177" s="25"/>
      <c r="C177" s="47"/>
      <c r="D177" s="47"/>
      <c r="E177" s="47"/>
      <c r="F177" s="47"/>
      <c r="G177" s="105"/>
      <c r="H177" s="48"/>
      <c r="I177" s="11" t="str">
        <f t="shared" si="3"/>
        <v/>
      </c>
    </row>
    <row r="178" spans="1:9" x14ac:dyDescent="0.25">
      <c r="A178" s="47"/>
      <c r="B178" s="25"/>
      <c r="C178" s="47"/>
      <c r="D178" s="47"/>
      <c r="E178" s="47"/>
      <c r="F178" s="47"/>
      <c r="G178" s="105"/>
      <c r="H178" s="48"/>
      <c r="I178" s="11" t="str">
        <f t="shared" si="3"/>
        <v/>
      </c>
    </row>
    <row r="179" spans="1:9" x14ac:dyDescent="0.25">
      <c r="A179" s="47"/>
      <c r="B179" s="25"/>
      <c r="C179" s="47"/>
      <c r="D179" s="47"/>
      <c r="E179" s="47"/>
      <c r="F179" s="47"/>
      <c r="G179" s="105"/>
      <c r="H179" s="48"/>
      <c r="I179" s="11" t="str">
        <f t="shared" si="3"/>
        <v/>
      </c>
    </row>
    <row r="180" spans="1:9" x14ac:dyDescent="0.25">
      <c r="A180" s="47"/>
      <c r="B180" s="25"/>
      <c r="C180" s="47"/>
      <c r="D180" s="47"/>
      <c r="E180" s="47"/>
      <c r="F180" s="47"/>
      <c r="G180" s="105"/>
      <c r="H180" s="48"/>
      <c r="I180" s="11" t="str">
        <f t="shared" si="3"/>
        <v/>
      </c>
    </row>
    <row r="181" spans="1:9" x14ac:dyDescent="0.25">
      <c r="A181" s="47"/>
      <c r="B181" s="25"/>
      <c r="C181" s="47"/>
      <c r="D181" s="47"/>
      <c r="E181" s="47"/>
      <c r="F181" s="47"/>
      <c r="G181" s="105"/>
      <c r="H181" s="48"/>
      <c r="I181" s="11" t="str">
        <f t="shared" si="3"/>
        <v/>
      </c>
    </row>
    <row r="182" spans="1:9" x14ac:dyDescent="0.25">
      <c r="A182" s="47"/>
      <c r="B182" s="25"/>
      <c r="C182" s="47"/>
      <c r="D182" s="47"/>
      <c r="E182" s="47"/>
      <c r="F182" s="47"/>
      <c r="G182" s="105"/>
      <c r="H182" s="48"/>
      <c r="I182" s="11" t="str">
        <f t="shared" si="3"/>
        <v/>
      </c>
    </row>
    <row r="183" spans="1:9" x14ac:dyDescent="0.25">
      <c r="A183" s="47"/>
      <c r="B183" s="25"/>
      <c r="C183" s="47"/>
      <c r="D183" s="47"/>
      <c r="E183" s="47"/>
      <c r="F183" s="47"/>
      <c r="G183" s="105"/>
      <c r="H183" s="48"/>
      <c r="I183" s="11" t="str">
        <f t="shared" si="3"/>
        <v/>
      </c>
    </row>
    <row r="184" spans="1:9" x14ac:dyDescent="0.25">
      <c r="A184" s="47"/>
      <c r="B184" s="25"/>
      <c r="C184" s="47"/>
      <c r="D184" s="47"/>
      <c r="E184" s="47"/>
      <c r="F184" s="47"/>
      <c r="G184" s="105"/>
      <c r="H184" s="48"/>
      <c r="I184" s="11" t="str">
        <f t="shared" si="3"/>
        <v/>
      </c>
    </row>
    <row r="185" spans="1:9" x14ac:dyDescent="0.25">
      <c r="A185" s="47"/>
      <c r="B185" s="25"/>
      <c r="C185" s="47"/>
      <c r="D185" s="47"/>
      <c r="E185" s="47"/>
      <c r="F185" s="47"/>
      <c r="G185" s="105"/>
      <c r="H185" s="48"/>
      <c r="I185" s="11" t="str">
        <f t="shared" si="3"/>
        <v/>
      </c>
    </row>
    <row r="186" spans="1:9" x14ac:dyDescent="0.25">
      <c r="A186" s="47"/>
      <c r="B186" s="25"/>
      <c r="C186" s="47"/>
      <c r="D186" s="47"/>
      <c r="E186" s="47"/>
      <c r="F186" s="47"/>
      <c r="G186" s="105"/>
      <c r="H186" s="48"/>
      <c r="I186" s="11" t="str">
        <f t="shared" si="3"/>
        <v/>
      </c>
    </row>
    <row r="187" spans="1:9" x14ac:dyDescent="0.25">
      <c r="A187" s="47"/>
      <c r="B187" s="25"/>
      <c r="C187" s="47"/>
      <c r="D187" s="47"/>
      <c r="E187" s="47"/>
      <c r="F187" s="47"/>
      <c r="G187" s="105"/>
      <c r="H187" s="48"/>
      <c r="I187" s="11" t="str">
        <f t="shared" si="3"/>
        <v/>
      </c>
    </row>
    <row r="188" spans="1:9" x14ac:dyDescent="0.25">
      <c r="A188" s="47"/>
      <c r="B188" s="25"/>
      <c r="C188" s="47"/>
      <c r="D188" s="47"/>
      <c r="E188" s="47"/>
      <c r="F188" s="47"/>
      <c r="G188" s="105"/>
      <c r="H188" s="48"/>
      <c r="I188" s="11" t="str">
        <f t="shared" si="3"/>
        <v/>
      </c>
    </row>
    <row r="189" spans="1:9" x14ac:dyDescent="0.25">
      <c r="A189" s="47"/>
      <c r="B189" s="25"/>
      <c r="C189" s="47"/>
      <c r="D189" s="47"/>
      <c r="E189" s="47"/>
      <c r="F189" s="47"/>
      <c r="G189" s="105"/>
      <c r="H189" s="48"/>
      <c r="I189" s="11" t="str">
        <f t="shared" si="3"/>
        <v/>
      </c>
    </row>
    <row r="190" spans="1:9" x14ac:dyDescent="0.25">
      <c r="A190" s="47"/>
      <c r="B190" s="25"/>
      <c r="C190" s="47"/>
      <c r="D190" s="47"/>
      <c r="E190" s="47"/>
      <c r="F190" s="47"/>
      <c r="G190" s="105"/>
      <c r="H190" s="48"/>
      <c r="I190" s="11" t="str">
        <f t="shared" si="3"/>
        <v/>
      </c>
    </row>
    <row r="191" spans="1:9" x14ac:dyDescent="0.25">
      <c r="A191" s="47"/>
      <c r="B191" s="25"/>
      <c r="C191" s="47"/>
      <c r="D191" s="47"/>
      <c r="E191" s="47"/>
      <c r="F191" s="47"/>
      <c r="G191" s="105"/>
      <c r="H191" s="48"/>
      <c r="I191" s="11" t="str">
        <f t="shared" si="3"/>
        <v/>
      </c>
    </row>
    <row r="192" spans="1:9" x14ac:dyDescent="0.25">
      <c r="A192" s="47"/>
      <c r="B192" s="25"/>
      <c r="C192" s="47"/>
      <c r="D192" s="47"/>
      <c r="E192" s="47"/>
      <c r="F192" s="47"/>
      <c r="G192" s="105"/>
      <c r="H192" s="48"/>
      <c r="I192" s="11" t="str">
        <f t="shared" si="3"/>
        <v/>
      </c>
    </row>
    <row r="193" spans="1:9" x14ac:dyDescent="0.25">
      <c r="A193" s="47"/>
      <c r="B193" s="25"/>
      <c r="C193" s="47"/>
      <c r="D193" s="47"/>
      <c r="E193" s="47"/>
      <c r="F193" s="47"/>
      <c r="G193" s="105"/>
      <c r="H193" s="48"/>
      <c r="I193" s="11" t="str">
        <f t="shared" si="3"/>
        <v/>
      </c>
    </row>
    <row r="194" spans="1:9" x14ac:dyDescent="0.25">
      <c r="A194" s="47"/>
      <c r="B194" s="25"/>
      <c r="C194" s="47"/>
      <c r="D194" s="47"/>
      <c r="E194" s="47"/>
      <c r="F194" s="47"/>
      <c r="G194" s="105"/>
      <c r="H194" s="48"/>
      <c r="I194" s="11" t="str">
        <f t="shared" si="3"/>
        <v/>
      </c>
    </row>
    <row r="195" spans="1:9" x14ac:dyDescent="0.25">
      <c r="A195" s="47"/>
      <c r="B195" s="25"/>
      <c r="C195" s="47"/>
      <c r="D195" s="47"/>
      <c r="E195" s="47"/>
      <c r="F195" s="47"/>
      <c r="G195" s="105"/>
      <c r="H195" s="48"/>
      <c r="I195" s="11" t="str">
        <f t="shared" si="3"/>
        <v/>
      </c>
    </row>
    <row r="196" spans="1:9" x14ac:dyDescent="0.25">
      <c r="A196" s="47"/>
      <c r="B196" s="25"/>
      <c r="C196" s="47"/>
      <c r="D196" s="47"/>
      <c r="E196" s="47"/>
      <c r="F196" s="47"/>
      <c r="G196" s="105"/>
      <c r="H196" s="48"/>
      <c r="I196" s="11" t="str">
        <f t="shared" si="3"/>
        <v/>
      </c>
    </row>
    <row r="197" spans="1:9" x14ac:dyDescent="0.25">
      <c r="A197" s="47"/>
      <c r="B197" s="25"/>
      <c r="C197" s="47"/>
      <c r="D197" s="47"/>
      <c r="E197" s="47"/>
      <c r="F197" s="47"/>
      <c r="G197" s="105"/>
      <c r="H197" s="48"/>
      <c r="I197" s="11" t="str">
        <f t="shared" si="3"/>
        <v/>
      </c>
    </row>
    <row r="198" spans="1:9" x14ac:dyDescent="0.25">
      <c r="A198" s="47"/>
      <c r="B198" s="25"/>
      <c r="C198" s="47"/>
      <c r="D198" s="47"/>
      <c r="E198" s="47"/>
      <c r="F198" s="47"/>
      <c r="G198" s="105"/>
      <c r="H198" s="48"/>
      <c r="I198" s="11" t="str">
        <f t="shared" si="3"/>
        <v/>
      </c>
    </row>
    <row r="199" spans="1:9" x14ac:dyDescent="0.25">
      <c r="A199" s="47"/>
      <c r="B199" s="25"/>
      <c r="C199" s="47"/>
      <c r="D199" s="47"/>
      <c r="E199" s="47"/>
      <c r="F199" s="47"/>
      <c r="G199" s="105"/>
      <c r="H199" s="48"/>
      <c r="I199" s="11" t="str">
        <f t="shared" si="3"/>
        <v/>
      </c>
    </row>
    <row r="200" spans="1:9" x14ac:dyDescent="0.25">
      <c r="A200" s="47"/>
      <c r="B200" s="25"/>
      <c r="C200" s="47"/>
      <c r="D200" s="47"/>
      <c r="E200" s="47"/>
      <c r="F200" s="47"/>
      <c r="G200" s="105"/>
      <c r="H200" s="48"/>
      <c r="I200" s="11" t="str">
        <f t="shared" si="3"/>
        <v/>
      </c>
    </row>
    <row r="201" spans="1:9" x14ac:dyDescent="0.25">
      <c r="A201" s="47"/>
      <c r="B201" s="25"/>
      <c r="C201" s="47"/>
      <c r="D201" s="47"/>
      <c r="E201" s="47"/>
      <c r="F201" s="47"/>
      <c r="G201" s="105"/>
      <c r="H201" s="48"/>
      <c r="I201" s="11" t="str">
        <f t="shared" si="3"/>
        <v/>
      </c>
    </row>
    <row r="202" spans="1:9" x14ac:dyDescent="0.25">
      <c r="A202" s="47"/>
      <c r="B202" s="25"/>
      <c r="C202" s="47"/>
      <c r="D202" s="47"/>
      <c r="E202" s="47"/>
      <c r="F202" s="47"/>
      <c r="G202" s="105"/>
      <c r="H202" s="48"/>
      <c r="I202" s="11" t="str">
        <f t="shared" si="3"/>
        <v/>
      </c>
    </row>
    <row r="203" spans="1:9" x14ac:dyDescent="0.25">
      <c r="A203" s="47"/>
      <c r="B203" s="25"/>
      <c r="C203" s="47"/>
      <c r="D203" s="47"/>
      <c r="E203" s="47"/>
      <c r="F203" s="47"/>
      <c r="G203" s="105"/>
      <c r="H203" s="48"/>
      <c r="I203" s="11" t="str">
        <f t="shared" si="3"/>
        <v/>
      </c>
    </row>
    <row r="204" spans="1:9" x14ac:dyDescent="0.25">
      <c r="A204" s="47"/>
      <c r="B204" s="25"/>
      <c r="C204" s="47"/>
      <c r="D204" s="47"/>
      <c r="E204" s="47"/>
      <c r="F204" s="47"/>
      <c r="G204" s="105"/>
      <c r="H204" s="48"/>
      <c r="I204" s="11" t="str">
        <f t="shared" si="3"/>
        <v/>
      </c>
    </row>
    <row r="205" spans="1:9" x14ac:dyDescent="0.25">
      <c r="A205" s="47"/>
      <c r="B205" s="25"/>
      <c r="C205" s="47"/>
      <c r="D205" s="47"/>
      <c r="E205" s="47"/>
      <c r="F205" s="47"/>
      <c r="G205" s="105"/>
      <c r="H205" s="48"/>
      <c r="I205" s="11" t="str">
        <f t="shared" si="3"/>
        <v/>
      </c>
    </row>
    <row r="206" spans="1:9" x14ac:dyDescent="0.25">
      <c r="A206" s="47"/>
      <c r="B206" s="25"/>
      <c r="C206" s="47"/>
      <c r="D206" s="47"/>
      <c r="E206" s="47"/>
      <c r="F206" s="47"/>
      <c r="G206" s="105"/>
      <c r="H206" s="48"/>
      <c r="I206" s="11" t="str">
        <f t="shared" si="3"/>
        <v/>
      </c>
    </row>
    <row r="207" spans="1:9" x14ac:dyDescent="0.25">
      <c r="A207" s="47"/>
      <c r="B207" s="25"/>
      <c r="C207" s="47"/>
      <c r="D207" s="47"/>
      <c r="E207" s="47"/>
      <c r="F207" s="47"/>
      <c r="G207" s="105"/>
      <c r="H207" s="48"/>
      <c r="I207" s="11" t="str">
        <f t="shared" si="3"/>
        <v/>
      </c>
    </row>
    <row r="208" spans="1:9" x14ac:dyDescent="0.25">
      <c r="A208" s="47"/>
      <c r="B208" s="25"/>
      <c r="C208" s="47"/>
      <c r="D208" s="47"/>
      <c r="E208" s="47"/>
      <c r="F208" s="47"/>
      <c r="G208" s="105"/>
      <c r="H208" s="48"/>
      <c r="I208" s="11" t="str">
        <f t="shared" si="3"/>
        <v/>
      </c>
    </row>
    <row r="209" spans="1:9" x14ac:dyDescent="0.25">
      <c r="A209" s="47"/>
      <c r="B209" s="25"/>
      <c r="C209" s="47"/>
      <c r="D209" s="47"/>
      <c r="E209" s="47"/>
      <c r="F209" s="47"/>
      <c r="G209" s="105"/>
      <c r="H209" s="48"/>
      <c r="I209" s="11" t="str">
        <f t="shared" si="3"/>
        <v/>
      </c>
    </row>
    <row r="210" spans="1:9" x14ac:dyDescent="0.25">
      <c r="A210" s="47"/>
      <c r="B210" s="25"/>
      <c r="C210" s="47"/>
      <c r="D210" s="47"/>
      <c r="E210" s="47"/>
      <c r="F210" s="47"/>
      <c r="G210" s="105"/>
      <c r="H210" s="48"/>
      <c r="I210" s="11" t="str">
        <f t="shared" ref="I210:I273" si="4">IF(ISBLANK(A210),"",IFERROR(IF(COUNTIF($A$17:$A$300,A210)&gt;1,"Fehler - Anlagenschlüssel doppelt verwendet",""),"Fehler"))</f>
        <v/>
      </c>
    </row>
    <row r="211" spans="1:9" x14ac:dyDescent="0.25">
      <c r="A211" s="47"/>
      <c r="B211" s="25"/>
      <c r="C211" s="47"/>
      <c r="D211" s="47"/>
      <c r="E211" s="47"/>
      <c r="F211" s="47"/>
      <c r="G211" s="105"/>
      <c r="H211" s="48"/>
      <c r="I211" s="11" t="str">
        <f t="shared" si="4"/>
        <v/>
      </c>
    </row>
    <row r="212" spans="1:9" x14ac:dyDescent="0.25">
      <c r="A212" s="47"/>
      <c r="B212" s="25"/>
      <c r="C212" s="47"/>
      <c r="D212" s="47"/>
      <c r="E212" s="47"/>
      <c r="F212" s="47"/>
      <c r="G212" s="105"/>
      <c r="H212" s="48"/>
      <c r="I212" s="11" t="str">
        <f t="shared" si="4"/>
        <v/>
      </c>
    </row>
    <row r="213" spans="1:9" x14ac:dyDescent="0.25">
      <c r="A213" s="47"/>
      <c r="B213" s="25"/>
      <c r="C213" s="47"/>
      <c r="D213" s="47"/>
      <c r="E213" s="47"/>
      <c r="F213" s="47"/>
      <c r="G213" s="105"/>
      <c r="H213" s="48"/>
      <c r="I213" s="11" t="str">
        <f t="shared" si="4"/>
        <v/>
      </c>
    </row>
    <row r="214" spans="1:9" x14ac:dyDescent="0.25">
      <c r="A214" s="47"/>
      <c r="B214" s="25"/>
      <c r="C214" s="47"/>
      <c r="D214" s="47"/>
      <c r="E214" s="47"/>
      <c r="F214" s="47"/>
      <c r="G214" s="105"/>
      <c r="H214" s="48"/>
      <c r="I214" s="11" t="str">
        <f t="shared" si="4"/>
        <v/>
      </c>
    </row>
    <row r="215" spans="1:9" x14ac:dyDescent="0.25">
      <c r="A215" s="47"/>
      <c r="B215" s="25"/>
      <c r="C215" s="47"/>
      <c r="D215" s="47"/>
      <c r="E215" s="47"/>
      <c r="F215" s="47"/>
      <c r="G215" s="105"/>
      <c r="H215" s="48"/>
      <c r="I215" s="11" t="str">
        <f t="shared" si="4"/>
        <v/>
      </c>
    </row>
    <row r="216" spans="1:9" x14ac:dyDescent="0.25">
      <c r="A216" s="47"/>
      <c r="B216" s="25"/>
      <c r="C216" s="47"/>
      <c r="D216" s="47"/>
      <c r="E216" s="47"/>
      <c r="F216" s="47"/>
      <c r="G216" s="105"/>
      <c r="H216" s="48"/>
      <c r="I216" s="11" t="str">
        <f t="shared" si="4"/>
        <v/>
      </c>
    </row>
    <row r="217" spans="1:9" x14ac:dyDescent="0.25">
      <c r="A217" s="47"/>
      <c r="B217" s="25"/>
      <c r="C217" s="47"/>
      <c r="D217" s="47"/>
      <c r="E217" s="47"/>
      <c r="F217" s="47"/>
      <c r="G217" s="105"/>
      <c r="H217" s="48"/>
      <c r="I217" s="11" t="str">
        <f t="shared" si="4"/>
        <v/>
      </c>
    </row>
    <row r="218" spans="1:9" x14ac:dyDescent="0.25">
      <c r="A218" s="47"/>
      <c r="B218" s="25"/>
      <c r="C218" s="47"/>
      <c r="D218" s="47"/>
      <c r="E218" s="47"/>
      <c r="F218" s="47"/>
      <c r="G218" s="105"/>
      <c r="H218" s="48"/>
      <c r="I218" s="11" t="str">
        <f t="shared" si="4"/>
        <v/>
      </c>
    </row>
    <row r="219" spans="1:9" x14ac:dyDescent="0.25">
      <c r="A219" s="47"/>
      <c r="B219" s="25"/>
      <c r="C219" s="47"/>
      <c r="D219" s="47"/>
      <c r="E219" s="47"/>
      <c r="F219" s="47"/>
      <c r="G219" s="105"/>
      <c r="H219" s="48"/>
      <c r="I219" s="11" t="str">
        <f t="shared" si="4"/>
        <v/>
      </c>
    </row>
    <row r="220" spans="1:9" x14ac:dyDescent="0.25">
      <c r="A220" s="47"/>
      <c r="B220" s="25"/>
      <c r="C220" s="47"/>
      <c r="D220" s="47"/>
      <c r="E220" s="47"/>
      <c r="F220" s="47"/>
      <c r="G220" s="105"/>
      <c r="H220" s="48"/>
      <c r="I220" s="11" t="str">
        <f t="shared" si="4"/>
        <v/>
      </c>
    </row>
    <row r="221" spans="1:9" x14ac:dyDescent="0.25">
      <c r="A221" s="47"/>
      <c r="B221" s="25"/>
      <c r="C221" s="47"/>
      <c r="D221" s="47"/>
      <c r="E221" s="47"/>
      <c r="F221" s="47"/>
      <c r="G221" s="105"/>
      <c r="H221" s="48"/>
      <c r="I221" s="11" t="str">
        <f t="shared" si="4"/>
        <v/>
      </c>
    </row>
    <row r="222" spans="1:9" x14ac:dyDescent="0.25">
      <c r="A222" s="47"/>
      <c r="B222" s="25"/>
      <c r="C222" s="47"/>
      <c r="D222" s="47"/>
      <c r="E222" s="47"/>
      <c r="F222" s="47"/>
      <c r="G222" s="105"/>
      <c r="H222" s="48"/>
      <c r="I222" s="11" t="str">
        <f t="shared" si="4"/>
        <v/>
      </c>
    </row>
    <row r="223" spans="1:9" x14ac:dyDescent="0.25">
      <c r="A223" s="47"/>
      <c r="B223" s="25"/>
      <c r="C223" s="47"/>
      <c r="D223" s="47"/>
      <c r="E223" s="47"/>
      <c r="F223" s="47"/>
      <c r="G223" s="105"/>
      <c r="H223" s="48"/>
      <c r="I223" s="11" t="str">
        <f t="shared" si="4"/>
        <v/>
      </c>
    </row>
    <row r="224" spans="1:9" x14ac:dyDescent="0.25">
      <c r="A224" s="47"/>
      <c r="B224" s="25"/>
      <c r="C224" s="47"/>
      <c r="D224" s="47"/>
      <c r="E224" s="47"/>
      <c r="F224" s="47"/>
      <c r="G224" s="105"/>
      <c r="H224" s="48"/>
      <c r="I224" s="11" t="str">
        <f t="shared" si="4"/>
        <v/>
      </c>
    </row>
    <row r="225" spans="1:9" x14ac:dyDescent="0.25">
      <c r="A225" s="47"/>
      <c r="B225" s="25"/>
      <c r="C225" s="47"/>
      <c r="D225" s="47"/>
      <c r="E225" s="47"/>
      <c r="F225" s="47"/>
      <c r="G225" s="105"/>
      <c r="H225" s="48"/>
      <c r="I225" s="11" t="str">
        <f t="shared" si="4"/>
        <v/>
      </c>
    </row>
    <row r="226" spans="1:9" x14ac:dyDescent="0.25">
      <c r="A226" s="47"/>
      <c r="B226" s="25"/>
      <c r="C226" s="47"/>
      <c r="D226" s="47"/>
      <c r="E226" s="47"/>
      <c r="F226" s="47"/>
      <c r="G226" s="105"/>
      <c r="H226" s="48"/>
      <c r="I226" s="11" t="str">
        <f t="shared" si="4"/>
        <v/>
      </c>
    </row>
    <row r="227" spans="1:9" x14ac:dyDescent="0.25">
      <c r="A227" s="47"/>
      <c r="B227" s="25"/>
      <c r="C227" s="47"/>
      <c r="D227" s="47"/>
      <c r="E227" s="47"/>
      <c r="F227" s="47"/>
      <c r="G227" s="105"/>
      <c r="H227" s="48"/>
      <c r="I227" s="11" t="str">
        <f t="shared" si="4"/>
        <v/>
      </c>
    </row>
    <row r="228" spans="1:9" x14ac:dyDescent="0.25">
      <c r="A228" s="47"/>
      <c r="B228" s="25"/>
      <c r="C228" s="47"/>
      <c r="D228" s="47"/>
      <c r="E228" s="47"/>
      <c r="F228" s="47"/>
      <c r="G228" s="105"/>
      <c r="H228" s="48"/>
      <c r="I228" s="11" t="str">
        <f t="shared" si="4"/>
        <v/>
      </c>
    </row>
    <row r="229" spans="1:9" x14ac:dyDescent="0.25">
      <c r="A229" s="47"/>
      <c r="B229" s="25"/>
      <c r="C229" s="47"/>
      <c r="D229" s="47"/>
      <c r="E229" s="47"/>
      <c r="F229" s="47"/>
      <c r="G229" s="105"/>
      <c r="H229" s="48"/>
      <c r="I229" s="11" t="str">
        <f t="shared" si="4"/>
        <v/>
      </c>
    </row>
    <row r="230" spans="1:9" x14ac:dyDescent="0.25">
      <c r="A230" s="47"/>
      <c r="B230" s="25"/>
      <c r="C230" s="47"/>
      <c r="D230" s="47"/>
      <c r="E230" s="47"/>
      <c r="F230" s="47"/>
      <c r="G230" s="105"/>
      <c r="H230" s="48"/>
      <c r="I230" s="11" t="str">
        <f t="shared" si="4"/>
        <v/>
      </c>
    </row>
    <row r="231" spans="1:9" x14ac:dyDescent="0.25">
      <c r="A231" s="47"/>
      <c r="B231" s="25"/>
      <c r="C231" s="47"/>
      <c r="D231" s="47"/>
      <c r="E231" s="47"/>
      <c r="F231" s="47"/>
      <c r="G231" s="105"/>
      <c r="H231" s="48"/>
      <c r="I231" s="11" t="str">
        <f t="shared" si="4"/>
        <v/>
      </c>
    </row>
    <row r="232" spans="1:9" x14ac:dyDescent="0.25">
      <c r="A232" s="47"/>
      <c r="B232" s="25"/>
      <c r="C232" s="47"/>
      <c r="D232" s="47"/>
      <c r="E232" s="47"/>
      <c r="F232" s="47"/>
      <c r="G232" s="105"/>
      <c r="H232" s="48"/>
      <c r="I232" s="11" t="str">
        <f t="shared" si="4"/>
        <v/>
      </c>
    </row>
    <row r="233" spans="1:9" x14ac:dyDescent="0.25">
      <c r="A233" s="47"/>
      <c r="B233" s="25"/>
      <c r="C233" s="47"/>
      <c r="D233" s="47"/>
      <c r="E233" s="47"/>
      <c r="F233" s="47"/>
      <c r="G233" s="105"/>
      <c r="H233" s="48"/>
      <c r="I233" s="11" t="str">
        <f t="shared" si="4"/>
        <v/>
      </c>
    </row>
    <row r="234" spans="1:9" x14ac:dyDescent="0.25">
      <c r="A234" s="47"/>
      <c r="B234" s="25"/>
      <c r="C234" s="47"/>
      <c r="D234" s="47"/>
      <c r="E234" s="47"/>
      <c r="F234" s="47"/>
      <c r="G234" s="105"/>
      <c r="H234" s="48"/>
      <c r="I234" s="11" t="str">
        <f t="shared" si="4"/>
        <v/>
      </c>
    </row>
    <row r="235" spans="1:9" x14ac:dyDescent="0.25">
      <c r="A235" s="47"/>
      <c r="B235" s="25"/>
      <c r="C235" s="47"/>
      <c r="D235" s="47"/>
      <c r="E235" s="47"/>
      <c r="F235" s="47"/>
      <c r="G235" s="105"/>
      <c r="H235" s="48"/>
      <c r="I235" s="11" t="str">
        <f t="shared" si="4"/>
        <v/>
      </c>
    </row>
    <row r="236" spans="1:9" x14ac:dyDescent="0.25">
      <c r="A236" s="47"/>
      <c r="B236" s="25"/>
      <c r="C236" s="47"/>
      <c r="D236" s="47"/>
      <c r="E236" s="47"/>
      <c r="F236" s="47"/>
      <c r="G236" s="105"/>
      <c r="H236" s="48"/>
      <c r="I236" s="11" t="str">
        <f t="shared" si="4"/>
        <v/>
      </c>
    </row>
    <row r="237" spans="1:9" x14ac:dyDescent="0.25">
      <c r="A237" s="47"/>
      <c r="B237" s="25"/>
      <c r="C237" s="47"/>
      <c r="D237" s="47"/>
      <c r="E237" s="47"/>
      <c r="F237" s="47"/>
      <c r="G237" s="105"/>
      <c r="H237" s="48"/>
      <c r="I237" s="11" t="str">
        <f t="shared" si="4"/>
        <v/>
      </c>
    </row>
    <row r="238" spans="1:9" x14ac:dyDescent="0.25">
      <c r="A238" s="47"/>
      <c r="B238" s="25"/>
      <c r="C238" s="47"/>
      <c r="D238" s="47"/>
      <c r="E238" s="47"/>
      <c r="F238" s="47"/>
      <c r="G238" s="105"/>
      <c r="H238" s="48"/>
      <c r="I238" s="11" t="str">
        <f t="shared" si="4"/>
        <v/>
      </c>
    </row>
    <row r="239" spans="1:9" x14ac:dyDescent="0.25">
      <c r="A239" s="47"/>
      <c r="B239" s="25"/>
      <c r="C239" s="47"/>
      <c r="D239" s="47"/>
      <c r="E239" s="47"/>
      <c r="F239" s="47"/>
      <c r="G239" s="105"/>
      <c r="H239" s="48"/>
      <c r="I239" s="11" t="str">
        <f t="shared" si="4"/>
        <v/>
      </c>
    </row>
    <row r="240" spans="1:9" x14ac:dyDescent="0.25">
      <c r="A240" s="47"/>
      <c r="B240" s="25"/>
      <c r="C240" s="47"/>
      <c r="D240" s="47"/>
      <c r="E240" s="47"/>
      <c r="F240" s="47"/>
      <c r="G240" s="105"/>
      <c r="H240" s="48"/>
      <c r="I240" s="11" t="str">
        <f t="shared" si="4"/>
        <v/>
      </c>
    </row>
    <row r="241" spans="1:9" x14ac:dyDescent="0.25">
      <c r="A241" s="47"/>
      <c r="B241" s="25"/>
      <c r="C241" s="47"/>
      <c r="D241" s="47"/>
      <c r="E241" s="47"/>
      <c r="F241" s="47"/>
      <c r="G241" s="105"/>
      <c r="H241" s="48"/>
      <c r="I241" s="11" t="str">
        <f t="shared" si="4"/>
        <v/>
      </c>
    </row>
    <row r="242" spans="1:9" x14ac:dyDescent="0.25">
      <c r="A242" s="47"/>
      <c r="B242" s="25"/>
      <c r="C242" s="47"/>
      <c r="D242" s="47"/>
      <c r="E242" s="47"/>
      <c r="F242" s="47"/>
      <c r="G242" s="105"/>
      <c r="H242" s="48"/>
      <c r="I242" s="11" t="str">
        <f t="shared" si="4"/>
        <v/>
      </c>
    </row>
    <row r="243" spans="1:9" x14ac:dyDescent="0.25">
      <c r="A243" s="47"/>
      <c r="B243" s="25"/>
      <c r="C243" s="47"/>
      <c r="D243" s="47"/>
      <c r="E243" s="47"/>
      <c r="F243" s="47"/>
      <c r="G243" s="105"/>
      <c r="H243" s="48"/>
      <c r="I243" s="11" t="str">
        <f t="shared" si="4"/>
        <v/>
      </c>
    </row>
    <row r="244" spans="1:9" x14ac:dyDescent="0.25">
      <c r="A244" s="47"/>
      <c r="B244" s="25"/>
      <c r="C244" s="47"/>
      <c r="D244" s="47"/>
      <c r="E244" s="47"/>
      <c r="F244" s="47"/>
      <c r="G244" s="105"/>
      <c r="H244" s="48"/>
      <c r="I244" s="11" t="str">
        <f t="shared" si="4"/>
        <v/>
      </c>
    </row>
    <row r="245" spans="1:9" x14ac:dyDescent="0.25">
      <c r="A245" s="47"/>
      <c r="B245" s="25"/>
      <c r="C245" s="47"/>
      <c r="D245" s="47"/>
      <c r="E245" s="47"/>
      <c r="F245" s="47"/>
      <c r="G245" s="105"/>
      <c r="H245" s="48"/>
      <c r="I245" s="11" t="str">
        <f t="shared" si="4"/>
        <v/>
      </c>
    </row>
    <row r="246" spans="1:9" x14ac:dyDescent="0.25">
      <c r="A246" s="47"/>
      <c r="B246" s="25"/>
      <c r="C246" s="47"/>
      <c r="D246" s="47"/>
      <c r="E246" s="47"/>
      <c r="F246" s="47"/>
      <c r="G246" s="105"/>
      <c r="H246" s="48"/>
      <c r="I246" s="11" t="str">
        <f t="shared" si="4"/>
        <v/>
      </c>
    </row>
    <row r="247" spans="1:9" x14ac:dyDescent="0.25">
      <c r="A247" s="47"/>
      <c r="B247" s="25"/>
      <c r="C247" s="47"/>
      <c r="D247" s="47"/>
      <c r="E247" s="47"/>
      <c r="F247" s="47"/>
      <c r="G247" s="105"/>
      <c r="H247" s="48"/>
      <c r="I247" s="11" t="str">
        <f t="shared" si="4"/>
        <v/>
      </c>
    </row>
    <row r="248" spans="1:9" x14ac:dyDescent="0.25">
      <c r="A248" s="47"/>
      <c r="B248" s="25"/>
      <c r="C248" s="47"/>
      <c r="D248" s="47"/>
      <c r="E248" s="47"/>
      <c r="F248" s="47"/>
      <c r="G248" s="105"/>
      <c r="H248" s="48"/>
      <c r="I248" s="11" t="str">
        <f t="shared" si="4"/>
        <v/>
      </c>
    </row>
    <row r="249" spans="1:9" x14ac:dyDescent="0.25">
      <c r="A249" s="47"/>
      <c r="B249" s="25"/>
      <c r="C249" s="47"/>
      <c r="D249" s="47"/>
      <c r="E249" s="47"/>
      <c r="F249" s="47"/>
      <c r="G249" s="105"/>
      <c r="H249" s="48"/>
      <c r="I249" s="11" t="str">
        <f t="shared" si="4"/>
        <v/>
      </c>
    </row>
    <row r="250" spans="1:9" x14ac:dyDescent="0.25">
      <c r="A250" s="47"/>
      <c r="B250" s="25"/>
      <c r="C250" s="47"/>
      <c r="D250" s="47"/>
      <c r="E250" s="47"/>
      <c r="F250" s="47"/>
      <c r="G250" s="105"/>
      <c r="H250" s="48"/>
      <c r="I250" s="11" t="str">
        <f t="shared" si="4"/>
        <v/>
      </c>
    </row>
    <row r="251" spans="1:9" x14ac:dyDescent="0.25">
      <c r="A251" s="47"/>
      <c r="B251" s="25"/>
      <c r="C251" s="47"/>
      <c r="D251" s="47"/>
      <c r="E251" s="47"/>
      <c r="F251" s="47"/>
      <c r="G251" s="105"/>
      <c r="H251" s="48"/>
      <c r="I251" s="11" t="str">
        <f t="shared" si="4"/>
        <v/>
      </c>
    </row>
    <row r="252" spans="1:9" x14ac:dyDescent="0.25">
      <c r="A252" s="47"/>
      <c r="B252" s="25"/>
      <c r="C252" s="47"/>
      <c r="D252" s="47"/>
      <c r="E252" s="47"/>
      <c r="F252" s="47"/>
      <c r="G252" s="105"/>
      <c r="H252" s="48"/>
      <c r="I252" s="11" t="str">
        <f t="shared" si="4"/>
        <v/>
      </c>
    </row>
    <row r="253" spans="1:9" x14ac:dyDescent="0.25">
      <c r="A253" s="47"/>
      <c r="B253" s="25"/>
      <c r="C253" s="47"/>
      <c r="D253" s="47"/>
      <c r="E253" s="47"/>
      <c r="F253" s="47"/>
      <c r="G253" s="105"/>
      <c r="H253" s="48"/>
      <c r="I253" s="11" t="str">
        <f t="shared" si="4"/>
        <v/>
      </c>
    </row>
    <row r="254" spans="1:9" x14ac:dyDescent="0.25">
      <c r="A254" s="47"/>
      <c r="B254" s="25"/>
      <c r="C254" s="47"/>
      <c r="D254" s="47"/>
      <c r="E254" s="47"/>
      <c r="F254" s="47"/>
      <c r="G254" s="105"/>
      <c r="H254" s="48"/>
      <c r="I254" s="11" t="str">
        <f t="shared" si="4"/>
        <v/>
      </c>
    </row>
    <row r="255" spans="1:9" x14ac:dyDescent="0.25">
      <c r="A255" s="47"/>
      <c r="B255" s="25"/>
      <c r="C255" s="47"/>
      <c r="D255" s="47"/>
      <c r="E255" s="47"/>
      <c r="F255" s="47"/>
      <c r="G255" s="105"/>
      <c r="H255" s="48"/>
      <c r="I255" s="11" t="str">
        <f t="shared" si="4"/>
        <v/>
      </c>
    </row>
    <row r="256" spans="1:9" x14ac:dyDescent="0.25">
      <c r="A256" s="47"/>
      <c r="B256" s="25"/>
      <c r="C256" s="47"/>
      <c r="D256" s="47"/>
      <c r="E256" s="47"/>
      <c r="F256" s="47"/>
      <c r="G256" s="105"/>
      <c r="H256" s="48"/>
      <c r="I256" s="11" t="str">
        <f t="shared" si="4"/>
        <v/>
      </c>
    </row>
    <row r="257" spans="1:9" x14ac:dyDescent="0.25">
      <c r="A257" s="47"/>
      <c r="B257" s="25"/>
      <c r="C257" s="47"/>
      <c r="D257" s="47"/>
      <c r="E257" s="47"/>
      <c r="F257" s="47"/>
      <c r="G257" s="105"/>
      <c r="H257" s="48"/>
      <c r="I257" s="11" t="str">
        <f t="shared" si="4"/>
        <v/>
      </c>
    </row>
    <row r="258" spans="1:9" x14ac:dyDescent="0.25">
      <c r="A258" s="47"/>
      <c r="B258" s="25"/>
      <c r="C258" s="47"/>
      <c r="D258" s="47"/>
      <c r="E258" s="47"/>
      <c r="F258" s="47"/>
      <c r="G258" s="105"/>
      <c r="H258" s="48"/>
      <c r="I258" s="11" t="str">
        <f t="shared" si="4"/>
        <v/>
      </c>
    </row>
    <row r="259" spans="1:9" x14ac:dyDescent="0.25">
      <c r="A259" s="47"/>
      <c r="B259" s="25"/>
      <c r="C259" s="47"/>
      <c r="D259" s="47"/>
      <c r="E259" s="47"/>
      <c r="F259" s="47"/>
      <c r="G259" s="105"/>
      <c r="H259" s="48"/>
      <c r="I259" s="11" t="str">
        <f t="shared" si="4"/>
        <v/>
      </c>
    </row>
    <row r="260" spans="1:9" x14ac:dyDescent="0.25">
      <c r="A260" s="47"/>
      <c r="B260" s="25"/>
      <c r="C260" s="47"/>
      <c r="D260" s="47"/>
      <c r="E260" s="47"/>
      <c r="F260" s="47"/>
      <c r="G260" s="105"/>
      <c r="H260" s="48"/>
      <c r="I260" s="11" t="str">
        <f t="shared" si="4"/>
        <v/>
      </c>
    </row>
    <row r="261" spans="1:9" x14ac:dyDescent="0.25">
      <c r="A261" s="47"/>
      <c r="B261" s="25"/>
      <c r="C261" s="47"/>
      <c r="D261" s="47"/>
      <c r="E261" s="47"/>
      <c r="F261" s="47"/>
      <c r="G261" s="105"/>
      <c r="H261" s="48"/>
      <c r="I261" s="11" t="str">
        <f t="shared" si="4"/>
        <v/>
      </c>
    </row>
    <row r="262" spans="1:9" x14ac:dyDescent="0.25">
      <c r="A262" s="47"/>
      <c r="B262" s="25"/>
      <c r="C262" s="47"/>
      <c r="D262" s="47"/>
      <c r="E262" s="47"/>
      <c r="F262" s="47"/>
      <c r="G262" s="105"/>
      <c r="H262" s="48"/>
      <c r="I262" s="11" t="str">
        <f t="shared" si="4"/>
        <v/>
      </c>
    </row>
    <row r="263" spans="1:9" x14ac:dyDescent="0.25">
      <c r="A263" s="47"/>
      <c r="B263" s="25"/>
      <c r="C263" s="47"/>
      <c r="D263" s="47"/>
      <c r="E263" s="47"/>
      <c r="F263" s="47"/>
      <c r="G263" s="105"/>
      <c r="H263" s="48"/>
      <c r="I263" s="11" t="str">
        <f t="shared" si="4"/>
        <v/>
      </c>
    </row>
    <row r="264" spans="1:9" x14ac:dyDescent="0.25">
      <c r="A264" s="47"/>
      <c r="B264" s="25"/>
      <c r="C264" s="47"/>
      <c r="D264" s="47"/>
      <c r="E264" s="47"/>
      <c r="F264" s="47"/>
      <c r="G264" s="105"/>
      <c r="H264" s="48"/>
      <c r="I264" s="11" t="str">
        <f t="shared" si="4"/>
        <v/>
      </c>
    </row>
    <row r="265" spans="1:9" x14ac:dyDescent="0.25">
      <c r="A265" s="47"/>
      <c r="B265" s="25"/>
      <c r="C265" s="47"/>
      <c r="D265" s="47"/>
      <c r="E265" s="47"/>
      <c r="F265" s="47"/>
      <c r="G265" s="105"/>
      <c r="H265" s="48"/>
      <c r="I265" s="11" t="str">
        <f t="shared" si="4"/>
        <v/>
      </c>
    </row>
    <row r="266" spans="1:9" x14ac:dyDescent="0.25">
      <c r="A266" s="47"/>
      <c r="B266" s="25"/>
      <c r="C266" s="47"/>
      <c r="D266" s="47"/>
      <c r="E266" s="47"/>
      <c r="F266" s="47"/>
      <c r="G266" s="105"/>
      <c r="H266" s="48"/>
      <c r="I266" s="11" t="str">
        <f t="shared" si="4"/>
        <v/>
      </c>
    </row>
    <row r="267" spans="1:9" x14ac:dyDescent="0.25">
      <c r="A267" s="47"/>
      <c r="B267" s="25"/>
      <c r="C267" s="47"/>
      <c r="D267" s="47"/>
      <c r="E267" s="47"/>
      <c r="F267" s="47"/>
      <c r="G267" s="105"/>
      <c r="H267" s="48"/>
      <c r="I267" s="11" t="str">
        <f t="shared" si="4"/>
        <v/>
      </c>
    </row>
    <row r="268" spans="1:9" x14ac:dyDescent="0.25">
      <c r="A268" s="47"/>
      <c r="B268" s="25"/>
      <c r="C268" s="47"/>
      <c r="D268" s="47"/>
      <c r="E268" s="47"/>
      <c r="F268" s="47"/>
      <c r="G268" s="105"/>
      <c r="H268" s="48"/>
      <c r="I268" s="11" t="str">
        <f t="shared" si="4"/>
        <v/>
      </c>
    </row>
    <row r="269" spans="1:9" x14ac:dyDescent="0.25">
      <c r="A269" s="47"/>
      <c r="B269" s="25"/>
      <c r="C269" s="47"/>
      <c r="D269" s="47"/>
      <c r="E269" s="47"/>
      <c r="F269" s="47"/>
      <c r="G269" s="105"/>
      <c r="H269" s="48"/>
      <c r="I269" s="11" t="str">
        <f t="shared" si="4"/>
        <v/>
      </c>
    </row>
    <row r="270" spans="1:9" x14ac:dyDescent="0.25">
      <c r="A270" s="47"/>
      <c r="B270" s="25"/>
      <c r="C270" s="47"/>
      <c r="D270" s="47"/>
      <c r="E270" s="47"/>
      <c r="F270" s="47"/>
      <c r="G270" s="105"/>
      <c r="H270" s="48"/>
      <c r="I270" s="11" t="str">
        <f t="shared" si="4"/>
        <v/>
      </c>
    </row>
    <row r="271" spans="1:9" x14ac:dyDescent="0.25">
      <c r="A271" s="47"/>
      <c r="B271" s="25"/>
      <c r="C271" s="47"/>
      <c r="D271" s="47"/>
      <c r="E271" s="47"/>
      <c r="F271" s="47"/>
      <c r="G271" s="105"/>
      <c r="H271" s="48"/>
      <c r="I271" s="11" t="str">
        <f t="shared" si="4"/>
        <v/>
      </c>
    </row>
    <row r="272" spans="1:9" x14ac:dyDescent="0.25">
      <c r="A272" s="47"/>
      <c r="B272" s="25"/>
      <c r="C272" s="47"/>
      <c r="D272" s="47"/>
      <c r="E272" s="47"/>
      <c r="F272" s="47"/>
      <c r="G272" s="105"/>
      <c r="H272" s="48"/>
      <c r="I272" s="11" t="str">
        <f t="shared" si="4"/>
        <v/>
      </c>
    </row>
    <row r="273" spans="1:9" x14ac:dyDescent="0.25">
      <c r="A273" s="47"/>
      <c r="B273" s="25"/>
      <c r="C273" s="47"/>
      <c r="D273" s="47"/>
      <c r="E273" s="47"/>
      <c r="F273" s="47"/>
      <c r="G273" s="105"/>
      <c r="H273" s="48"/>
      <c r="I273" s="11" t="str">
        <f t="shared" si="4"/>
        <v/>
      </c>
    </row>
    <row r="274" spans="1:9" x14ac:dyDescent="0.25">
      <c r="A274" s="47"/>
      <c r="B274" s="25"/>
      <c r="C274" s="47"/>
      <c r="D274" s="47"/>
      <c r="E274" s="47"/>
      <c r="F274" s="47"/>
      <c r="G274" s="105"/>
      <c r="H274" s="48"/>
      <c r="I274" s="11" t="str">
        <f t="shared" ref="I274:I300" si="5">IF(ISBLANK(A274),"",IFERROR(IF(COUNTIF($A$17:$A$300,A274)&gt;1,"Fehler - Anlagenschlüssel doppelt verwendet",""),"Fehler"))</f>
        <v/>
      </c>
    </row>
    <row r="275" spans="1:9" x14ac:dyDescent="0.25">
      <c r="A275" s="47"/>
      <c r="B275" s="25"/>
      <c r="C275" s="47"/>
      <c r="D275" s="47"/>
      <c r="E275" s="47"/>
      <c r="F275" s="47"/>
      <c r="G275" s="105"/>
      <c r="H275" s="48"/>
      <c r="I275" s="11" t="str">
        <f t="shared" si="5"/>
        <v/>
      </c>
    </row>
    <row r="276" spans="1:9" x14ac:dyDescent="0.25">
      <c r="A276" s="47"/>
      <c r="B276" s="25"/>
      <c r="C276" s="47"/>
      <c r="D276" s="47"/>
      <c r="E276" s="47"/>
      <c r="F276" s="47"/>
      <c r="G276" s="105"/>
      <c r="H276" s="48"/>
      <c r="I276" s="11" t="str">
        <f t="shared" si="5"/>
        <v/>
      </c>
    </row>
    <row r="277" spans="1:9" x14ac:dyDescent="0.25">
      <c r="A277" s="47"/>
      <c r="B277" s="25"/>
      <c r="C277" s="47"/>
      <c r="D277" s="47"/>
      <c r="E277" s="47"/>
      <c r="F277" s="47"/>
      <c r="G277" s="105"/>
      <c r="H277" s="48"/>
      <c r="I277" s="11" t="str">
        <f t="shared" si="5"/>
        <v/>
      </c>
    </row>
    <row r="278" spans="1:9" x14ac:dyDescent="0.25">
      <c r="A278" s="47"/>
      <c r="B278" s="25"/>
      <c r="C278" s="47"/>
      <c r="D278" s="47"/>
      <c r="E278" s="47"/>
      <c r="F278" s="47"/>
      <c r="G278" s="105"/>
      <c r="H278" s="48"/>
      <c r="I278" s="11" t="str">
        <f t="shared" si="5"/>
        <v/>
      </c>
    </row>
    <row r="279" spans="1:9" x14ac:dyDescent="0.25">
      <c r="A279" s="47"/>
      <c r="B279" s="25"/>
      <c r="C279" s="47"/>
      <c r="D279" s="47"/>
      <c r="E279" s="47"/>
      <c r="F279" s="47"/>
      <c r="G279" s="105"/>
      <c r="H279" s="48"/>
      <c r="I279" s="11" t="str">
        <f t="shared" si="5"/>
        <v/>
      </c>
    </row>
    <row r="280" spans="1:9" x14ac:dyDescent="0.25">
      <c r="A280" s="47"/>
      <c r="B280" s="25"/>
      <c r="C280" s="47"/>
      <c r="D280" s="47"/>
      <c r="E280" s="47"/>
      <c r="F280" s="47"/>
      <c r="G280" s="105"/>
      <c r="H280" s="48"/>
      <c r="I280" s="11" t="str">
        <f t="shared" si="5"/>
        <v/>
      </c>
    </row>
    <row r="281" spans="1:9" x14ac:dyDescent="0.25">
      <c r="A281" s="47"/>
      <c r="B281" s="25"/>
      <c r="C281" s="47"/>
      <c r="D281" s="47"/>
      <c r="E281" s="47"/>
      <c r="F281" s="47"/>
      <c r="G281" s="105"/>
      <c r="H281" s="48"/>
      <c r="I281" s="11" t="str">
        <f t="shared" si="5"/>
        <v/>
      </c>
    </row>
    <row r="282" spans="1:9" x14ac:dyDescent="0.25">
      <c r="A282" s="47"/>
      <c r="B282" s="25"/>
      <c r="C282" s="47"/>
      <c r="D282" s="47"/>
      <c r="E282" s="47"/>
      <c r="F282" s="47"/>
      <c r="G282" s="105"/>
      <c r="H282" s="48"/>
      <c r="I282" s="11" t="str">
        <f t="shared" si="5"/>
        <v/>
      </c>
    </row>
    <row r="283" spans="1:9" x14ac:dyDescent="0.25">
      <c r="A283" s="47"/>
      <c r="B283" s="25"/>
      <c r="C283" s="47"/>
      <c r="D283" s="47"/>
      <c r="E283" s="47"/>
      <c r="F283" s="47"/>
      <c r="G283" s="105"/>
      <c r="H283" s="48"/>
      <c r="I283" s="11" t="str">
        <f t="shared" si="5"/>
        <v/>
      </c>
    </row>
    <row r="284" spans="1:9" x14ac:dyDescent="0.25">
      <c r="A284" s="47"/>
      <c r="B284" s="25"/>
      <c r="C284" s="47"/>
      <c r="D284" s="47"/>
      <c r="E284" s="47"/>
      <c r="F284" s="47"/>
      <c r="G284" s="105"/>
      <c r="H284" s="48"/>
      <c r="I284" s="11" t="str">
        <f t="shared" si="5"/>
        <v/>
      </c>
    </row>
    <row r="285" spans="1:9" x14ac:dyDescent="0.25">
      <c r="A285" s="47"/>
      <c r="B285" s="25"/>
      <c r="C285" s="47"/>
      <c r="D285" s="47"/>
      <c r="E285" s="47"/>
      <c r="F285" s="47"/>
      <c r="G285" s="105"/>
      <c r="H285" s="48"/>
      <c r="I285" s="11" t="str">
        <f t="shared" si="5"/>
        <v/>
      </c>
    </row>
    <row r="286" spans="1:9" x14ac:dyDescent="0.25">
      <c r="A286" s="47"/>
      <c r="B286" s="25"/>
      <c r="C286" s="47"/>
      <c r="D286" s="47"/>
      <c r="E286" s="47"/>
      <c r="F286" s="47"/>
      <c r="G286" s="105"/>
      <c r="H286" s="48"/>
      <c r="I286" s="11" t="str">
        <f t="shared" si="5"/>
        <v/>
      </c>
    </row>
    <row r="287" spans="1:9" x14ac:dyDescent="0.25">
      <c r="A287" s="47"/>
      <c r="B287" s="25"/>
      <c r="C287" s="47"/>
      <c r="D287" s="47"/>
      <c r="E287" s="47"/>
      <c r="F287" s="47"/>
      <c r="G287" s="105"/>
      <c r="H287" s="48"/>
      <c r="I287" s="11" t="str">
        <f t="shared" si="5"/>
        <v/>
      </c>
    </row>
    <row r="288" spans="1:9" x14ac:dyDescent="0.25">
      <c r="A288" s="47"/>
      <c r="B288" s="25"/>
      <c r="C288" s="47"/>
      <c r="D288" s="47"/>
      <c r="E288" s="47"/>
      <c r="F288" s="47"/>
      <c r="G288" s="105"/>
      <c r="H288" s="48"/>
      <c r="I288" s="11" t="str">
        <f t="shared" si="5"/>
        <v/>
      </c>
    </row>
    <row r="289" spans="1:9" x14ac:dyDescent="0.25">
      <c r="A289" s="47"/>
      <c r="B289" s="25"/>
      <c r="C289" s="47"/>
      <c r="D289" s="47"/>
      <c r="E289" s="47"/>
      <c r="F289" s="47"/>
      <c r="G289" s="105"/>
      <c r="H289" s="48"/>
      <c r="I289" s="11" t="str">
        <f t="shared" si="5"/>
        <v/>
      </c>
    </row>
    <row r="290" spans="1:9" x14ac:dyDescent="0.25">
      <c r="A290" s="47"/>
      <c r="B290" s="25"/>
      <c r="C290" s="47"/>
      <c r="D290" s="47"/>
      <c r="E290" s="47"/>
      <c r="F290" s="47"/>
      <c r="G290" s="105"/>
      <c r="H290" s="48"/>
      <c r="I290" s="11" t="str">
        <f t="shared" si="5"/>
        <v/>
      </c>
    </row>
    <row r="291" spans="1:9" x14ac:dyDescent="0.25">
      <c r="A291" s="47"/>
      <c r="B291" s="25"/>
      <c r="C291" s="47"/>
      <c r="D291" s="47"/>
      <c r="E291" s="47"/>
      <c r="F291" s="47"/>
      <c r="G291" s="105"/>
      <c r="H291" s="48"/>
      <c r="I291" s="11" t="str">
        <f t="shared" si="5"/>
        <v/>
      </c>
    </row>
    <row r="292" spans="1:9" x14ac:dyDescent="0.25">
      <c r="A292" s="47"/>
      <c r="B292" s="25"/>
      <c r="C292" s="47"/>
      <c r="D292" s="47"/>
      <c r="E292" s="47"/>
      <c r="F292" s="47"/>
      <c r="G292" s="105"/>
      <c r="H292" s="48"/>
      <c r="I292" s="11" t="str">
        <f t="shared" si="5"/>
        <v/>
      </c>
    </row>
    <row r="293" spans="1:9" x14ac:dyDescent="0.25">
      <c r="A293" s="47"/>
      <c r="B293" s="25"/>
      <c r="C293" s="47"/>
      <c r="D293" s="47"/>
      <c r="E293" s="47"/>
      <c r="F293" s="47"/>
      <c r="G293" s="105"/>
      <c r="H293" s="48"/>
      <c r="I293" s="11" t="str">
        <f t="shared" si="5"/>
        <v/>
      </c>
    </row>
    <row r="294" spans="1:9" x14ac:dyDescent="0.25">
      <c r="A294" s="47"/>
      <c r="B294" s="25"/>
      <c r="C294" s="47"/>
      <c r="D294" s="47"/>
      <c r="E294" s="47"/>
      <c r="F294" s="47"/>
      <c r="G294" s="105"/>
      <c r="H294" s="48"/>
      <c r="I294" s="11" t="str">
        <f t="shared" si="5"/>
        <v/>
      </c>
    </row>
    <row r="295" spans="1:9" x14ac:dyDescent="0.25">
      <c r="A295" s="47"/>
      <c r="B295" s="25"/>
      <c r="C295" s="47"/>
      <c r="D295" s="47"/>
      <c r="E295" s="47"/>
      <c r="F295" s="47"/>
      <c r="G295" s="105"/>
      <c r="H295" s="48"/>
      <c r="I295" s="11" t="str">
        <f t="shared" si="5"/>
        <v/>
      </c>
    </row>
    <row r="296" spans="1:9" x14ac:dyDescent="0.25">
      <c r="A296" s="47"/>
      <c r="B296" s="25"/>
      <c r="C296" s="47"/>
      <c r="D296" s="47"/>
      <c r="E296" s="47"/>
      <c r="F296" s="47"/>
      <c r="G296" s="105"/>
      <c r="H296" s="48"/>
      <c r="I296" s="11" t="str">
        <f t="shared" si="5"/>
        <v/>
      </c>
    </row>
    <row r="297" spans="1:9" x14ac:dyDescent="0.25">
      <c r="A297" s="47"/>
      <c r="B297" s="25"/>
      <c r="C297" s="47"/>
      <c r="D297" s="47"/>
      <c r="E297" s="47"/>
      <c r="F297" s="47"/>
      <c r="G297" s="105"/>
      <c r="H297" s="48"/>
      <c r="I297" s="11" t="str">
        <f t="shared" si="5"/>
        <v/>
      </c>
    </row>
    <row r="298" spans="1:9" x14ac:dyDescent="0.25">
      <c r="A298" s="47"/>
      <c r="B298" s="25"/>
      <c r="C298" s="47"/>
      <c r="D298" s="47"/>
      <c r="E298" s="47"/>
      <c r="F298" s="47"/>
      <c r="G298" s="105"/>
      <c r="H298" s="48"/>
      <c r="I298" s="11" t="str">
        <f t="shared" si="5"/>
        <v/>
      </c>
    </row>
    <row r="299" spans="1:9" x14ac:dyDescent="0.25">
      <c r="A299" s="47"/>
      <c r="B299" s="25"/>
      <c r="C299" s="47"/>
      <c r="D299" s="47"/>
      <c r="E299" s="47"/>
      <c r="F299" s="47"/>
      <c r="G299" s="105"/>
      <c r="H299" s="48"/>
      <c r="I299" s="11" t="str">
        <f t="shared" si="5"/>
        <v/>
      </c>
    </row>
    <row r="300" spans="1:9" ht="14.4" thickBot="1" x14ac:dyDescent="0.3">
      <c r="A300" s="22"/>
      <c r="B300" s="26"/>
      <c r="C300" s="22"/>
      <c r="D300" s="22"/>
      <c r="E300" s="22"/>
      <c r="F300" s="22"/>
      <c r="G300" s="106"/>
      <c r="H300" s="17"/>
      <c r="I300" s="12" t="str">
        <f t="shared" si="5"/>
        <v/>
      </c>
    </row>
    <row r="302" spans="1:9" x14ac:dyDescent="0.25">
      <c r="A302" s="53"/>
      <c r="B302" s="53"/>
      <c r="C302" s="53"/>
      <c r="D302" s="53"/>
      <c r="E302" s="53"/>
    </row>
  </sheetData>
  <sheetProtection algorithmName="SHA-512" hashValue="R5DZyvmEZgVaCbuWwlbNP9TxnH8ShVfSuOkbC/EroLQz92HTlMRw3nuzixB76ewRlPWpjv/UtVd2KJ/jpVFgDA==" saltValue="eu2klVOZN28/eUmFj1tMYA==" spinCount="100000" sheet="1" selectLockedCells="1"/>
  <mergeCells count="5">
    <mergeCell ref="I14:I16"/>
    <mergeCell ref="A14:G14"/>
    <mergeCell ref="C11:G12"/>
    <mergeCell ref="A3:B3"/>
    <mergeCell ref="D3:E3"/>
  </mergeCells>
  <conditionalFormatting sqref="I17:I300">
    <cfRule type="cellIs" dxfId="6" priority="1" operator="equal">
      <formula>"Anlagenschlüssel doppelt verwendet"</formula>
    </cfRule>
  </conditionalFormatting>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Hilfstabelle!$C$1:$C$4</xm:f>
          </x14:formula1>
          <xm:sqref>F17:F300</xm:sqref>
        </x14:dataValidation>
        <x14:dataValidation type="list" allowBlank="1" showInputMessage="1" showErrorMessage="1" xr:uid="{00000000-0002-0000-0100-000001000000}">
          <x14:formula1>
            <xm:f>Hilfstabelle!$B$1:$B$2</xm:f>
          </x14:formula1>
          <xm:sqref>G17:G300</xm:sqref>
        </x14:dataValidation>
        <x14:dataValidation type="list" allowBlank="1" showInputMessage="1" showErrorMessage="1" xr:uid="{00000000-0002-0000-0100-000002000000}">
          <x14:formula1>
            <xm:f>Hilfstabelle!$F$1:$F$7</xm:f>
          </x14:formula1>
          <xm:sqref>B11</xm:sqref>
        </x14:dataValidation>
        <x14:dataValidation type="list" allowBlank="1" showInputMessage="1" showErrorMessage="1" xr:uid="{00000000-0002-0000-0100-000003000000}">
          <x14:formula1>
            <xm:f>Hilfstabelle!$A$1:$A$3</xm:f>
          </x14:formula1>
          <xm:sqref>H17:H300</xm:sqref>
        </x14:dataValidation>
        <x14:dataValidation type="list" allowBlank="1" showInputMessage="1" showErrorMessage="1" xr:uid="{3C8AC068-21B6-45EC-BF8D-AF65123431B5}">
          <x14:formula1>
            <xm:f>Hilfstabelle!$A$7:$A$8</xm:f>
          </x14:formula1>
          <xm:sqref>B17:B300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F302"/>
  <sheetViews>
    <sheetView showGridLines="0" zoomScaleNormal="100" workbookViewId="0">
      <selection activeCell="B17" sqref="B17"/>
    </sheetView>
  </sheetViews>
  <sheetFormatPr baseColWidth="10" defaultColWidth="11" defaultRowHeight="13.8" x14ac:dyDescent="0.25"/>
  <cols>
    <col min="1" max="1" width="24.09765625" bestFit="1" customWidth="1"/>
    <col min="2" max="2" width="32.59765625" customWidth="1"/>
    <col min="3" max="3" width="38.69921875" bestFit="1" customWidth="1"/>
    <col min="4" max="4" width="12.59765625" customWidth="1"/>
    <col min="5" max="5" width="20.5" customWidth="1"/>
  </cols>
  <sheetData>
    <row r="2" spans="1:6" ht="14.4" thickBot="1" x14ac:dyDescent="0.3"/>
    <row r="3" spans="1:6" ht="14.4" thickBot="1" x14ac:dyDescent="0.3">
      <c r="A3" s="75" t="s">
        <v>0</v>
      </c>
      <c r="B3" s="76"/>
    </row>
    <row r="4" spans="1:6" x14ac:dyDescent="0.25">
      <c r="A4" s="29" t="s">
        <v>38</v>
      </c>
      <c r="B4" s="169" t="str">
        <f>IF(Stammdaten!B4="","",Stammdaten!B4)</f>
        <v/>
      </c>
    </row>
    <row r="5" spans="1:6" x14ac:dyDescent="0.25">
      <c r="A5" s="15" t="s">
        <v>1</v>
      </c>
      <c r="B5" s="170" t="str">
        <f>IF(Stammdaten!B5="","",Stammdaten!B5)</f>
        <v/>
      </c>
    </row>
    <row r="6" spans="1:6" x14ac:dyDescent="0.25">
      <c r="A6" s="15" t="s">
        <v>4</v>
      </c>
      <c r="B6" s="170" t="str">
        <f>IF(Stammdaten!B6="","",Stammdaten!B6)</f>
        <v/>
      </c>
    </row>
    <row r="7" spans="1:6" x14ac:dyDescent="0.25">
      <c r="A7" s="15" t="s">
        <v>2</v>
      </c>
      <c r="B7" s="78" t="str">
        <f>IF(Stammdaten!B7="","",Stammdaten!B7)</f>
        <v/>
      </c>
    </row>
    <row r="8" spans="1:6" x14ac:dyDescent="0.25">
      <c r="A8" s="15" t="s">
        <v>3</v>
      </c>
      <c r="B8" s="170" t="str">
        <f>IF(Stammdaten!B8="","",Stammdaten!B8)</f>
        <v/>
      </c>
    </row>
    <row r="9" spans="1:6" ht="14.4" thickBot="1" x14ac:dyDescent="0.3">
      <c r="A9" s="16" t="s">
        <v>5</v>
      </c>
      <c r="B9" s="79" t="str">
        <f>IF(Stammdaten!B9="","",Stammdaten!B9)</f>
        <v/>
      </c>
    </row>
    <row r="10" spans="1:6" ht="14.4" thickBot="1" x14ac:dyDescent="0.3">
      <c r="A10" s="28"/>
      <c r="B10" s="51"/>
    </row>
    <row r="11" spans="1:6" x14ac:dyDescent="0.25">
      <c r="A11" s="33" t="s">
        <v>43</v>
      </c>
      <c r="B11" s="54">
        <f>IF(Stammdaten!B11="","",Stammdaten!B11)</f>
        <v>2025</v>
      </c>
    </row>
    <row r="12" spans="1:6" ht="14.4" thickBot="1" x14ac:dyDescent="0.3">
      <c r="A12" s="34" t="s">
        <v>52</v>
      </c>
      <c r="B12" s="73">
        <f>IF(Stammdaten!B12="","",Stammdaten!B12)</f>
        <v>0.27700000000000002</v>
      </c>
    </row>
    <row r="13" spans="1:6" ht="14.4" thickBot="1" x14ac:dyDescent="0.3"/>
    <row r="14" spans="1:6" ht="14.4" thickBot="1" x14ac:dyDescent="0.3">
      <c r="A14" s="183" t="s">
        <v>83</v>
      </c>
      <c r="B14" s="184"/>
      <c r="C14" s="178" t="s">
        <v>72</v>
      </c>
      <c r="D14" s="179"/>
      <c r="E14" s="179"/>
      <c r="F14" s="180"/>
    </row>
    <row r="15" spans="1:6" ht="25.95" customHeight="1" x14ac:dyDescent="0.25">
      <c r="A15" s="80" t="s">
        <v>82</v>
      </c>
      <c r="B15" s="81" t="s">
        <v>92</v>
      </c>
      <c r="C15" s="100" t="s">
        <v>66</v>
      </c>
      <c r="D15" s="100" t="s">
        <v>44</v>
      </c>
      <c r="E15" s="101" t="s">
        <v>53</v>
      </c>
      <c r="F15" s="146" t="s">
        <v>51</v>
      </c>
    </row>
    <row r="16" spans="1:6" ht="14.4" thickBot="1" x14ac:dyDescent="0.3">
      <c r="A16" s="18"/>
      <c r="B16" s="37" t="s">
        <v>10</v>
      </c>
      <c r="C16" s="121" t="s">
        <v>10</v>
      </c>
      <c r="D16" s="114" t="s">
        <v>6</v>
      </c>
      <c r="E16" s="107" t="s">
        <v>9</v>
      </c>
      <c r="F16" s="115" t="s">
        <v>9</v>
      </c>
    </row>
    <row r="17" spans="1:6" x14ac:dyDescent="0.25">
      <c r="A17" s="165" t="str">
        <f>_xlfn.IFNA(VLOOKUP(B17,Stammdaten!$A$17:$B$300,2,FALSE),"")</f>
        <v/>
      </c>
      <c r="B17" s="44"/>
      <c r="C17" s="116"/>
      <c r="D17" s="117"/>
      <c r="E17" s="118"/>
      <c r="F17" s="119" t="str">
        <f>IF(ISBLANK(B17),"",IF(C17=Hilfstabelle!$K$3,0,IF(ISBLANK(E17),D17*$B$12/100,E17)))</f>
        <v/>
      </c>
    </row>
    <row r="18" spans="1:6" x14ac:dyDescent="0.25">
      <c r="A18" s="142" t="str">
        <f>_xlfn.IFNA(VLOOKUP(B18,Stammdaten!$A$17:$B$300,2,FALSE),"")</f>
        <v/>
      </c>
      <c r="B18" s="47"/>
      <c r="C18" s="45"/>
      <c r="D18" s="6"/>
      <c r="E18" s="5"/>
      <c r="F18" s="65" t="str">
        <f>IF(ISBLANK(B18),"",IF(C18=Hilfstabelle!$K$3,0,IF(ISBLANK(E18),D18*$B$12/100,E18)))</f>
        <v/>
      </c>
    </row>
    <row r="19" spans="1:6" x14ac:dyDescent="0.25">
      <c r="A19" s="142" t="str">
        <f>_xlfn.IFNA(VLOOKUP(B19,Stammdaten!$A$17:$B$300,2,FALSE),"")</f>
        <v/>
      </c>
      <c r="B19" s="47"/>
      <c r="C19" s="45"/>
      <c r="D19" s="6"/>
      <c r="E19" s="5"/>
      <c r="F19" s="65" t="str">
        <f>IF(ISBLANK(B19),"",IF(C19=Hilfstabelle!$K$3,0,IF(ISBLANK(E19),D19*$B$12/100,E19)))</f>
        <v/>
      </c>
    </row>
    <row r="20" spans="1:6" x14ac:dyDescent="0.25">
      <c r="A20" s="142" t="str">
        <f>_xlfn.IFNA(VLOOKUP(B20,Stammdaten!$A$17:$B$300,2,FALSE),"")</f>
        <v/>
      </c>
      <c r="B20" s="47"/>
      <c r="C20" s="45"/>
      <c r="D20" s="6"/>
      <c r="E20" s="5"/>
      <c r="F20" s="65" t="str">
        <f>IF(ISBLANK(B20),"",IF(C20=Hilfstabelle!$K$3,0,IF(ISBLANK(E20),D20*$B$12/100,E20)))</f>
        <v/>
      </c>
    </row>
    <row r="21" spans="1:6" x14ac:dyDescent="0.25">
      <c r="A21" s="142" t="str">
        <f>_xlfn.IFNA(VLOOKUP(B21,Stammdaten!$A$17:$B$300,2,FALSE),"")</f>
        <v/>
      </c>
      <c r="B21" s="47"/>
      <c r="C21" s="45"/>
      <c r="D21" s="4"/>
      <c r="E21" s="5"/>
      <c r="F21" s="65" t="str">
        <f>IF(ISBLANK(B21),"",IF(C21=Hilfstabelle!$K$3,0,IF(ISBLANK(E21),D21*$B$12/100,E21)))</f>
        <v/>
      </c>
    </row>
    <row r="22" spans="1:6" x14ac:dyDescent="0.25">
      <c r="A22" s="142" t="str">
        <f>_xlfn.IFNA(VLOOKUP(B22,Stammdaten!$A$17:$B$300,2,FALSE),"")</f>
        <v/>
      </c>
      <c r="B22" s="47"/>
      <c r="C22" s="45"/>
      <c r="D22" s="4"/>
      <c r="E22" s="5"/>
      <c r="F22" s="65" t="str">
        <f>IF(ISBLANK(B22),"",IF(C22=Hilfstabelle!$K$3,0,IF(ISBLANK(E22),D22*$B$12/100,E22)))</f>
        <v/>
      </c>
    </row>
    <row r="23" spans="1:6" x14ac:dyDescent="0.25">
      <c r="A23" s="142" t="str">
        <f>_xlfn.IFNA(VLOOKUP(B23,Stammdaten!$A$17:$B$300,2,FALSE),"")</f>
        <v/>
      </c>
      <c r="B23" s="47"/>
      <c r="C23" s="45"/>
      <c r="D23" s="4"/>
      <c r="E23" s="5"/>
      <c r="F23" s="65" t="str">
        <f>IF(ISBLANK(B23),"",IF(C23=Hilfstabelle!$K$3,0,IF(ISBLANK(E23),D23*$B$12/100,E23)))</f>
        <v/>
      </c>
    </row>
    <row r="24" spans="1:6" x14ac:dyDescent="0.25">
      <c r="A24" s="142" t="str">
        <f>_xlfn.IFNA(VLOOKUP(B24,Stammdaten!$A$17:$B$300,2,FALSE),"")</f>
        <v/>
      </c>
      <c r="B24" s="47"/>
      <c r="C24" s="45"/>
      <c r="D24" s="4"/>
      <c r="E24" s="5"/>
      <c r="F24" s="65" t="str">
        <f>IF(ISBLANK(B24),"",IF(C24=Hilfstabelle!$K$3,0,IF(ISBLANK(E24),D24*$B$12/100,E24)))</f>
        <v/>
      </c>
    </row>
    <row r="25" spans="1:6" x14ac:dyDescent="0.25">
      <c r="A25" s="142" t="str">
        <f>_xlfn.IFNA(VLOOKUP(B25,Stammdaten!$A$17:$B$300,2,FALSE),"")</f>
        <v/>
      </c>
      <c r="B25" s="47"/>
      <c r="C25" s="45"/>
      <c r="D25" s="4"/>
      <c r="E25" s="5"/>
      <c r="F25" s="65" t="str">
        <f>IF(ISBLANK(B25),"",IF(C25=Hilfstabelle!$K$3,0,IF(ISBLANK(E25),D25*$B$12/100,E25)))</f>
        <v/>
      </c>
    </row>
    <row r="26" spans="1:6" x14ac:dyDescent="0.25">
      <c r="A26" s="142" t="str">
        <f>_xlfn.IFNA(VLOOKUP(B26,Stammdaten!$A$17:$B$300,2,FALSE),"")</f>
        <v/>
      </c>
      <c r="B26" s="47"/>
      <c r="C26" s="45"/>
      <c r="D26" s="4"/>
      <c r="E26" s="5"/>
      <c r="F26" s="65" t="str">
        <f>IF(ISBLANK(B26),"",IF(C26=Hilfstabelle!$K$3,0,IF(ISBLANK(E26),D26*$B$12/100,E26)))</f>
        <v/>
      </c>
    </row>
    <row r="27" spans="1:6" x14ac:dyDescent="0.25">
      <c r="A27" s="142" t="str">
        <f>_xlfn.IFNA(VLOOKUP(B27,Stammdaten!$A$17:$B$300,2,FALSE),"")</f>
        <v/>
      </c>
      <c r="B27" s="47"/>
      <c r="C27" s="45"/>
      <c r="D27" s="4"/>
      <c r="E27" s="5"/>
      <c r="F27" s="65" t="str">
        <f>IF(ISBLANK(B27),"",IF(C27=Hilfstabelle!$K$3,0,IF(ISBLANK(E27),D27*$B$12/100,E27)))</f>
        <v/>
      </c>
    </row>
    <row r="28" spans="1:6" x14ac:dyDescent="0.25">
      <c r="A28" s="142" t="str">
        <f>_xlfn.IFNA(VLOOKUP(B28,Stammdaten!$A$17:$B$300,2,FALSE),"")</f>
        <v/>
      </c>
      <c r="B28" s="47"/>
      <c r="C28" s="45"/>
      <c r="D28" s="4"/>
      <c r="E28" s="5"/>
      <c r="F28" s="65" t="str">
        <f>IF(ISBLANK(B28),"",IF(C28=Hilfstabelle!$K$3,0,IF(ISBLANK(E28),D28*$B$12/100,E28)))</f>
        <v/>
      </c>
    </row>
    <row r="29" spans="1:6" x14ac:dyDescent="0.25">
      <c r="A29" s="142" t="str">
        <f>_xlfn.IFNA(VLOOKUP(B29,Stammdaten!$A$17:$B$300,2,FALSE),"")</f>
        <v/>
      </c>
      <c r="B29" s="47"/>
      <c r="C29" s="45"/>
      <c r="D29" s="4"/>
      <c r="E29" s="5"/>
      <c r="F29" s="65" t="str">
        <f>IF(ISBLANK(B29),"",IF(C29=Hilfstabelle!$K$3,0,IF(ISBLANK(E29),D29*$B$12/100,E29)))</f>
        <v/>
      </c>
    </row>
    <row r="30" spans="1:6" x14ac:dyDescent="0.25">
      <c r="A30" s="142" t="str">
        <f>_xlfn.IFNA(VLOOKUP(B30,Stammdaten!$A$17:$B$300,2,FALSE),"")</f>
        <v/>
      </c>
      <c r="B30" s="47"/>
      <c r="C30" s="45"/>
      <c r="D30" s="4"/>
      <c r="E30" s="5"/>
      <c r="F30" s="65" t="str">
        <f>IF(ISBLANK(B30),"",IF(C30=Hilfstabelle!$K$3,0,IF(ISBLANK(E30),D30*$B$12/100,E30)))</f>
        <v/>
      </c>
    </row>
    <row r="31" spans="1:6" x14ac:dyDescent="0.25">
      <c r="A31" s="142" t="str">
        <f>_xlfn.IFNA(VLOOKUP(B31,Stammdaten!$A$17:$B$300,2,FALSE),"")</f>
        <v/>
      </c>
      <c r="B31" s="47"/>
      <c r="C31" s="45"/>
      <c r="D31" s="4"/>
      <c r="E31" s="5"/>
      <c r="F31" s="65" t="str">
        <f>IF(ISBLANK(B31),"",IF(C31=Hilfstabelle!$K$3,0,IF(ISBLANK(E31),D31*$B$12/100,E31)))</f>
        <v/>
      </c>
    </row>
    <row r="32" spans="1:6" x14ac:dyDescent="0.25">
      <c r="A32" s="142" t="str">
        <f>_xlfn.IFNA(VLOOKUP(B32,Stammdaten!$A$17:$B$300,2,FALSE),"")</f>
        <v/>
      </c>
      <c r="B32" s="47"/>
      <c r="C32" s="45"/>
      <c r="D32" s="4"/>
      <c r="E32" s="5"/>
      <c r="F32" s="65" t="str">
        <f>IF(ISBLANK(B32),"",IF(C32=Hilfstabelle!$K$3,0,IF(ISBLANK(E32),D32*$B$12/100,E32)))</f>
        <v/>
      </c>
    </row>
    <row r="33" spans="1:6" x14ac:dyDescent="0.25">
      <c r="A33" s="142" t="str">
        <f>_xlfn.IFNA(VLOOKUP(B33,Stammdaten!$A$17:$B$300,2,FALSE),"")</f>
        <v/>
      </c>
      <c r="B33" s="47"/>
      <c r="C33" s="45"/>
      <c r="D33" s="4"/>
      <c r="E33" s="5"/>
      <c r="F33" s="65" t="str">
        <f>IF(ISBLANK(B33),"",IF(C33=Hilfstabelle!$K$3,0,IF(ISBLANK(E33),D33*$B$12/100,E33)))</f>
        <v/>
      </c>
    </row>
    <row r="34" spans="1:6" x14ac:dyDescent="0.25">
      <c r="A34" s="142" t="str">
        <f>_xlfn.IFNA(VLOOKUP(B34,Stammdaten!$A$17:$B$300,2,FALSE),"")</f>
        <v/>
      </c>
      <c r="B34" s="47"/>
      <c r="C34" s="45"/>
      <c r="D34" s="4"/>
      <c r="E34" s="5"/>
      <c r="F34" s="65" t="str">
        <f>IF(ISBLANK(B34),"",IF(C34=Hilfstabelle!$K$3,0,IF(ISBLANK(E34),D34*$B$12/100,E34)))</f>
        <v/>
      </c>
    </row>
    <row r="35" spans="1:6" x14ac:dyDescent="0.25">
      <c r="A35" s="142" t="str">
        <f>_xlfn.IFNA(VLOOKUP(B35,Stammdaten!$A$17:$B$300,2,FALSE),"")</f>
        <v/>
      </c>
      <c r="B35" s="47"/>
      <c r="C35" s="45"/>
      <c r="D35" s="4"/>
      <c r="E35" s="5"/>
      <c r="F35" s="65" t="str">
        <f>IF(ISBLANK(B35),"",IF(C35=Hilfstabelle!$K$3,0,IF(ISBLANK(E35),D35*$B$12/100,E35)))</f>
        <v/>
      </c>
    </row>
    <row r="36" spans="1:6" x14ac:dyDescent="0.25">
      <c r="A36" s="142" t="str">
        <f>_xlfn.IFNA(VLOOKUP(B36,Stammdaten!$A$17:$B$300,2,FALSE),"")</f>
        <v/>
      </c>
      <c r="B36" s="47"/>
      <c r="C36" s="45"/>
      <c r="D36" s="4"/>
      <c r="E36" s="5"/>
      <c r="F36" s="65" t="str">
        <f>IF(ISBLANK(B36),"",IF(C36=Hilfstabelle!$K$3,0,IF(ISBLANK(E36),D36*$B$12/100,E36)))</f>
        <v/>
      </c>
    </row>
    <row r="37" spans="1:6" x14ac:dyDescent="0.25">
      <c r="A37" s="142" t="str">
        <f>_xlfn.IFNA(VLOOKUP(B37,Stammdaten!$A$17:$B$300,2,FALSE),"")</f>
        <v/>
      </c>
      <c r="B37" s="47"/>
      <c r="C37" s="45"/>
      <c r="D37" s="4"/>
      <c r="E37" s="5"/>
      <c r="F37" s="65" t="str">
        <f>IF(ISBLANK(B37),"",IF(C37=Hilfstabelle!$K$3,0,IF(ISBLANK(E37),D37*$B$12/100,E37)))</f>
        <v/>
      </c>
    </row>
    <row r="38" spans="1:6" x14ac:dyDescent="0.25">
      <c r="A38" s="142" t="str">
        <f>_xlfn.IFNA(VLOOKUP(B38,Stammdaten!$A$17:$B$300,2,FALSE),"")</f>
        <v/>
      </c>
      <c r="B38" s="47"/>
      <c r="C38" s="45"/>
      <c r="D38" s="4"/>
      <c r="E38" s="5"/>
      <c r="F38" s="65" t="str">
        <f>IF(ISBLANK(B38),"",IF(C38=Hilfstabelle!$K$3,0,IF(ISBLANK(E38),D38*$B$12/100,E38)))</f>
        <v/>
      </c>
    </row>
    <row r="39" spans="1:6" x14ac:dyDescent="0.25">
      <c r="A39" s="142" t="str">
        <f>_xlfn.IFNA(VLOOKUP(B39,Stammdaten!$A$17:$B$300,2,FALSE),"")</f>
        <v/>
      </c>
      <c r="B39" s="47"/>
      <c r="C39" s="45"/>
      <c r="D39" s="4"/>
      <c r="E39" s="5"/>
      <c r="F39" s="65" t="str">
        <f>IF(ISBLANK(B39),"",IF(C39=Hilfstabelle!$K$3,0,IF(ISBLANK(E39),D39*$B$12/100,E39)))</f>
        <v/>
      </c>
    </row>
    <row r="40" spans="1:6" x14ac:dyDescent="0.25">
      <c r="A40" s="142" t="str">
        <f>_xlfn.IFNA(VLOOKUP(B40,Stammdaten!$A$17:$B$300,2,FALSE),"")</f>
        <v/>
      </c>
      <c r="B40" s="47"/>
      <c r="C40" s="45"/>
      <c r="D40" s="4"/>
      <c r="E40" s="5"/>
      <c r="F40" s="65" t="str">
        <f>IF(ISBLANK(B40),"",IF(C40=Hilfstabelle!$K$3,0,IF(ISBLANK(E40),D40*$B$12/100,E40)))</f>
        <v/>
      </c>
    </row>
    <row r="41" spans="1:6" x14ac:dyDescent="0.25">
      <c r="A41" s="142" t="str">
        <f>_xlfn.IFNA(VLOOKUP(B41,Stammdaten!$A$17:$B$300,2,FALSE),"")</f>
        <v/>
      </c>
      <c r="B41" s="47"/>
      <c r="C41" s="45"/>
      <c r="D41" s="4"/>
      <c r="E41" s="5"/>
      <c r="F41" s="65" t="str">
        <f>IF(ISBLANK(B41),"",IF(C41=Hilfstabelle!$K$3,0,IF(ISBLANK(E41),D41*$B$12/100,E41)))</f>
        <v/>
      </c>
    </row>
    <row r="42" spans="1:6" x14ac:dyDescent="0.25">
      <c r="A42" s="142" t="str">
        <f>_xlfn.IFNA(VLOOKUP(B42,Stammdaten!$A$17:$B$300,2,FALSE),"")</f>
        <v/>
      </c>
      <c r="B42" s="47"/>
      <c r="C42" s="45"/>
      <c r="D42" s="4"/>
      <c r="E42" s="5"/>
      <c r="F42" s="65" t="str">
        <f>IF(ISBLANK(B42),"",IF(C42=Hilfstabelle!$K$3,0,IF(ISBLANK(E42),D42*$B$12/100,E42)))</f>
        <v/>
      </c>
    </row>
    <row r="43" spans="1:6" x14ac:dyDescent="0.25">
      <c r="A43" s="142" t="str">
        <f>_xlfn.IFNA(VLOOKUP(B43,Stammdaten!$A$17:$B$300,2,FALSE),"")</f>
        <v/>
      </c>
      <c r="B43" s="47"/>
      <c r="C43" s="45"/>
      <c r="D43" s="4"/>
      <c r="E43" s="5"/>
      <c r="F43" s="65" t="str">
        <f>IF(ISBLANK(B43),"",IF(C43=Hilfstabelle!$K$3,0,IF(ISBLANK(E43),D43*$B$12/100,E43)))</f>
        <v/>
      </c>
    </row>
    <row r="44" spans="1:6" x14ac:dyDescent="0.25">
      <c r="A44" s="142" t="str">
        <f>_xlfn.IFNA(VLOOKUP(B44,Stammdaten!$A$17:$B$300,2,FALSE),"")</f>
        <v/>
      </c>
      <c r="B44" s="47"/>
      <c r="C44" s="45"/>
      <c r="D44" s="4"/>
      <c r="E44" s="5"/>
      <c r="F44" s="65" t="str">
        <f>IF(ISBLANK(B44),"",IF(C44=Hilfstabelle!$K$3,0,IF(ISBLANK(E44),D44*$B$12/100,E44)))</f>
        <v/>
      </c>
    </row>
    <row r="45" spans="1:6" x14ac:dyDescent="0.25">
      <c r="A45" s="142" t="str">
        <f>_xlfn.IFNA(VLOOKUP(B45,Stammdaten!$A$17:$B$300,2,FALSE),"")</f>
        <v/>
      </c>
      <c r="B45" s="47"/>
      <c r="C45" s="45"/>
      <c r="D45" s="4"/>
      <c r="E45" s="5"/>
      <c r="F45" s="65" t="str">
        <f>IF(ISBLANK(B45),"",IF(C45=Hilfstabelle!$K$3,0,IF(ISBLANK(E45),D45*$B$12/100,E45)))</f>
        <v/>
      </c>
    </row>
    <row r="46" spans="1:6" x14ac:dyDescent="0.25">
      <c r="A46" s="142" t="str">
        <f>_xlfn.IFNA(VLOOKUP(B46,Stammdaten!$A$17:$B$300,2,FALSE),"")</f>
        <v/>
      </c>
      <c r="B46" s="47"/>
      <c r="C46" s="45"/>
      <c r="D46" s="4"/>
      <c r="E46" s="5"/>
      <c r="F46" s="65" t="str">
        <f>IF(ISBLANK(B46),"",IF(C46=Hilfstabelle!$K$3,0,IF(ISBLANK(E46),D46*$B$12/100,E46)))</f>
        <v/>
      </c>
    </row>
    <row r="47" spans="1:6" x14ac:dyDescent="0.25">
      <c r="A47" s="142" t="str">
        <f>_xlfn.IFNA(VLOOKUP(B47,Stammdaten!$A$17:$B$300,2,FALSE),"")</f>
        <v/>
      </c>
      <c r="B47" s="47"/>
      <c r="C47" s="45"/>
      <c r="D47" s="4"/>
      <c r="E47" s="5"/>
      <c r="F47" s="65" t="str">
        <f>IF(ISBLANK(B47),"",IF(C47=Hilfstabelle!$K$3,0,IF(ISBLANK(E47),D47*$B$12/100,E47)))</f>
        <v/>
      </c>
    </row>
    <row r="48" spans="1:6" x14ac:dyDescent="0.25">
      <c r="A48" s="142" t="str">
        <f>_xlfn.IFNA(VLOOKUP(B48,Stammdaten!$A$17:$B$300,2,FALSE),"")</f>
        <v/>
      </c>
      <c r="B48" s="47"/>
      <c r="C48" s="45"/>
      <c r="D48" s="4"/>
      <c r="E48" s="5"/>
      <c r="F48" s="65" t="str">
        <f>IF(ISBLANK(B48),"",IF(C48=Hilfstabelle!$K$3,0,IF(ISBLANK(E48),D48*$B$12/100,E48)))</f>
        <v/>
      </c>
    </row>
    <row r="49" spans="1:6" x14ac:dyDescent="0.25">
      <c r="A49" s="142" t="str">
        <f>_xlfn.IFNA(VLOOKUP(B49,Stammdaten!$A$17:$B$300,2,FALSE),"")</f>
        <v/>
      </c>
      <c r="B49" s="47"/>
      <c r="C49" s="45"/>
      <c r="D49" s="4"/>
      <c r="E49" s="5"/>
      <c r="F49" s="65" t="str">
        <f>IF(ISBLANK(B49),"",IF(C49=Hilfstabelle!$K$3,0,IF(ISBLANK(E49),D49*$B$12/100,E49)))</f>
        <v/>
      </c>
    </row>
    <row r="50" spans="1:6" x14ac:dyDescent="0.25">
      <c r="A50" s="142" t="str">
        <f>_xlfn.IFNA(VLOOKUP(B50,Stammdaten!$A$17:$B$300,2,FALSE),"")</f>
        <v/>
      </c>
      <c r="B50" s="47"/>
      <c r="C50" s="45"/>
      <c r="D50" s="4"/>
      <c r="E50" s="5"/>
      <c r="F50" s="65" t="str">
        <f>IF(ISBLANK(B50),"",IF(C50=Hilfstabelle!$K$3,0,IF(ISBLANK(E50),D50*$B$12/100,E50)))</f>
        <v/>
      </c>
    </row>
    <row r="51" spans="1:6" x14ac:dyDescent="0.25">
      <c r="A51" s="142" t="str">
        <f>_xlfn.IFNA(VLOOKUP(B51,Stammdaten!$A$17:$B$300,2,FALSE),"")</f>
        <v/>
      </c>
      <c r="B51" s="47"/>
      <c r="C51" s="45"/>
      <c r="D51" s="4"/>
      <c r="E51" s="5"/>
      <c r="F51" s="65" t="str">
        <f>IF(ISBLANK(B51),"",IF(C51=Hilfstabelle!$K$3,0,IF(ISBLANK(E51),D51*$B$12/100,E51)))</f>
        <v/>
      </c>
    </row>
    <row r="52" spans="1:6" x14ac:dyDescent="0.25">
      <c r="A52" s="142" t="str">
        <f>_xlfn.IFNA(VLOOKUP(B52,Stammdaten!$A$17:$B$300,2,FALSE),"")</f>
        <v/>
      </c>
      <c r="B52" s="47"/>
      <c r="C52" s="45"/>
      <c r="D52" s="4"/>
      <c r="E52" s="5"/>
      <c r="F52" s="65" t="str">
        <f>IF(ISBLANK(B52),"",IF(C52=Hilfstabelle!$K$3,0,IF(ISBLANK(E52),D52*$B$12/100,E52)))</f>
        <v/>
      </c>
    </row>
    <row r="53" spans="1:6" x14ac:dyDescent="0.25">
      <c r="A53" s="142" t="str">
        <f>_xlfn.IFNA(VLOOKUP(B53,Stammdaten!$A$17:$B$300,2,FALSE),"")</f>
        <v/>
      </c>
      <c r="B53" s="47"/>
      <c r="C53" s="103"/>
      <c r="D53" s="70"/>
      <c r="E53" s="5"/>
      <c r="F53" s="65" t="str">
        <f>IF(ISBLANK(B53),"",IF(C53=Hilfstabelle!$K$3,0,IF(ISBLANK(E53),D53*$B$12/100,E53)))</f>
        <v/>
      </c>
    </row>
    <row r="54" spans="1:6" x14ac:dyDescent="0.25">
      <c r="A54" s="142" t="str">
        <f>_xlfn.IFNA(VLOOKUP(B54,Stammdaten!$A$17:$B$300,2,FALSE),"")</f>
        <v/>
      </c>
      <c r="B54" s="47"/>
      <c r="C54" s="103"/>
      <c r="D54" s="71"/>
      <c r="E54" s="5"/>
      <c r="F54" s="65" t="str">
        <f>IF(ISBLANK(B54),"",IF(C54=Hilfstabelle!$K$3,0,IF(ISBLANK(E54),D54*$B$12/100,E54)))</f>
        <v/>
      </c>
    </row>
    <row r="55" spans="1:6" x14ac:dyDescent="0.25">
      <c r="A55" s="142" t="str">
        <f>_xlfn.IFNA(VLOOKUP(B55,Stammdaten!$A$17:$B$300,2,FALSE),"")</f>
        <v/>
      </c>
      <c r="B55" s="47"/>
      <c r="C55" s="103"/>
      <c r="D55" s="71"/>
      <c r="E55" s="5"/>
      <c r="F55" s="65" t="str">
        <f>IF(ISBLANK(B55),"",IF(C55=Hilfstabelle!$K$3,0,IF(ISBLANK(E55),D55*$B$12/100,E55)))</f>
        <v/>
      </c>
    </row>
    <row r="56" spans="1:6" x14ac:dyDescent="0.25">
      <c r="A56" s="142" t="str">
        <f>_xlfn.IFNA(VLOOKUP(B56,Stammdaten!$A$17:$B$300,2,FALSE),"")</f>
        <v/>
      </c>
      <c r="B56" s="47"/>
      <c r="C56" s="103"/>
      <c r="D56" s="71"/>
      <c r="E56" s="5"/>
      <c r="F56" s="65" t="str">
        <f>IF(ISBLANK(B56),"",IF(C56=Hilfstabelle!$K$3,0,IF(ISBLANK(E56),D56*$B$12/100,E56)))</f>
        <v/>
      </c>
    </row>
    <row r="57" spans="1:6" x14ac:dyDescent="0.25">
      <c r="A57" s="142" t="str">
        <f>_xlfn.IFNA(VLOOKUP(B57,Stammdaten!$A$17:$B$300,2,FALSE),"")</f>
        <v/>
      </c>
      <c r="B57" s="47"/>
      <c r="C57" s="103"/>
      <c r="D57" s="71"/>
      <c r="E57" s="5"/>
      <c r="F57" s="65" t="str">
        <f>IF(ISBLANK(B57),"",IF(C57=Hilfstabelle!$K$3,0,IF(ISBLANK(E57),D57*$B$12/100,E57)))</f>
        <v/>
      </c>
    </row>
    <row r="58" spans="1:6" x14ac:dyDescent="0.25">
      <c r="A58" s="142" t="str">
        <f>_xlfn.IFNA(VLOOKUP(B58,Stammdaten!$A$17:$B$300,2,FALSE),"")</f>
        <v/>
      </c>
      <c r="B58" s="47"/>
      <c r="C58" s="103"/>
      <c r="D58" s="71"/>
      <c r="E58" s="5"/>
      <c r="F58" s="65" t="str">
        <f>IF(ISBLANK(B58),"",IF(C58=Hilfstabelle!$K$3,0,IF(ISBLANK(E58),D58*$B$12/100,E58)))</f>
        <v/>
      </c>
    </row>
    <row r="59" spans="1:6" x14ac:dyDescent="0.25">
      <c r="A59" s="142" t="str">
        <f>_xlfn.IFNA(VLOOKUP(B59,Stammdaten!$A$17:$B$300,2,FALSE),"")</f>
        <v/>
      </c>
      <c r="B59" s="47"/>
      <c r="C59" s="103"/>
      <c r="D59" s="71"/>
      <c r="E59" s="5"/>
      <c r="F59" s="65" t="str">
        <f>IF(ISBLANK(B59),"",IF(C59=Hilfstabelle!$K$3,0,IF(ISBLANK(E59),D59*$B$12/100,E59)))</f>
        <v/>
      </c>
    </row>
    <row r="60" spans="1:6" x14ac:dyDescent="0.25">
      <c r="A60" s="142" t="str">
        <f>_xlfn.IFNA(VLOOKUP(B60,Stammdaten!$A$17:$B$300,2,FALSE),"")</f>
        <v/>
      </c>
      <c r="B60" s="47"/>
      <c r="C60" s="103"/>
      <c r="D60" s="71"/>
      <c r="E60" s="5"/>
      <c r="F60" s="65" t="str">
        <f>IF(ISBLANK(B60),"",IF(C60=Hilfstabelle!$K$3,0,IF(ISBLANK(E60),D60*$B$12/100,E60)))</f>
        <v/>
      </c>
    </row>
    <row r="61" spans="1:6" x14ac:dyDescent="0.25">
      <c r="A61" s="142" t="str">
        <f>_xlfn.IFNA(VLOOKUP(B61,Stammdaten!$A$17:$B$300,2,FALSE),"")</f>
        <v/>
      </c>
      <c r="B61" s="47"/>
      <c r="C61" s="103"/>
      <c r="D61" s="71"/>
      <c r="E61" s="5"/>
      <c r="F61" s="65" t="str">
        <f>IF(ISBLANK(B61),"",IF(C61=Hilfstabelle!$K$3,0,IF(ISBLANK(E61),D61*$B$12/100,E61)))</f>
        <v/>
      </c>
    </row>
    <row r="62" spans="1:6" x14ac:dyDescent="0.25">
      <c r="A62" s="142" t="str">
        <f>_xlfn.IFNA(VLOOKUP(B62,Stammdaten!$A$17:$B$300,2,FALSE),"")</f>
        <v/>
      </c>
      <c r="B62" s="47"/>
      <c r="C62" s="103"/>
      <c r="D62" s="71"/>
      <c r="E62" s="5"/>
      <c r="F62" s="65" t="str">
        <f>IF(ISBLANK(B62),"",IF(C62=Hilfstabelle!$K$3,0,IF(ISBLANK(E62),D62*$B$12/100,E62)))</f>
        <v/>
      </c>
    </row>
    <row r="63" spans="1:6" x14ac:dyDescent="0.25">
      <c r="A63" s="142" t="str">
        <f>_xlfn.IFNA(VLOOKUP(B63,Stammdaten!$A$17:$B$300,2,FALSE),"")</f>
        <v/>
      </c>
      <c r="B63" s="47"/>
      <c r="C63" s="103"/>
      <c r="D63" s="71"/>
      <c r="E63" s="5"/>
      <c r="F63" s="65" t="str">
        <f>IF(ISBLANK(B63),"",IF(C63=Hilfstabelle!$K$3,0,IF(ISBLANK(E63),D63*$B$12/100,E63)))</f>
        <v/>
      </c>
    </row>
    <row r="64" spans="1:6" x14ac:dyDescent="0.25">
      <c r="A64" s="142" t="str">
        <f>_xlfn.IFNA(VLOOKUP(B64,Stammdaten!$A$17:$B$300,2,FALSE),"")</f>
        <v/>
      </c>
      <c r="B64" s="47"/>
      <c r="C64" s="103"/>
      <c r="D64" s="71"/>
      <c r="E64" s="5"/>
      <c r="F64" s="65" t="str">
        <f>IF(ISBLANK(B64),"",IF(C64=Hilfstabelle!$K$3,0,IF(ISBLANK(E64),D64*$B$12/100,E64)))</f>
        <v/>
      </c>
    </row>
    <row r="65" spans="1:6" x14ac:dyDescent="0.25">
      <c r="A65" s="142" t="str">
        <f>_xlfn.IFNA(VLOOKUP(B65,Stammdaten!$A$17:$B$300,2,FALSE),"")</f>
        <v/>
      </c>
      <c r="B65" s="47"/>
      <c r="C65" s="103"/>
      <c r="D65" s="71"/>
      <c r="E65" s="5"/>
      <c r="F65" s="65" t="str">
        <f>IF(ISBLANK(B65),"",IF(C65=Hilfstabelle!$K$3,0,IF(ISBLANK(E65),D65*$B$12/100,E65)))</f>
        <v/>
      </c>
    </row>
    <row r="66" spans="1:6" x14ac:dyDescent="0.25">
      <c r="A66" s="142" t="str">
        <f>_xlfn.IFNA(VLOOKUP(B66,Stammdaten!$A$17:$B$300,2,FALSE),"")</f>
        <v/>
      </c>
      <c r="B66" s="47"/>
      <c r="C66" s="103"/>
      <c r="D66" s="71"/>
      <c r="E66" s="5"/>
      <c r="F66" s="65" t="str">
        <f>IF(ISBLANK(B66),"",IF(C66=Hilfstabelle!$K$3,0,IF(ISBLANK(E66),D66*$B$12/100,E66)))</f>
        <v/>
      </c>
    </row>
    <row r="67" spans="1:6" x14ac:dyDescent="0.25">
      <c r="A67" s="142" t="str">
        <f>_xlfn.IFNA(VLOOKUP(B67,Stammdaten!$A$17:$B$300,2,FALSE),"")</f>
        <v/>
      </c>
      <c r="B67" s="47"/>
      <c r="C67" s="103"/>
      <c r="D67" s="71"/>
      <c r="E67" s="5"/>
      <c r="F67" s="65" t="str">
        <f>IF(ISBLANK(B67),"",IF(C67=Hilfstabelle!$K$3,0,IF(ISBLANK(E67),D67*$B$12/100,E67)))</f>
        <v/>
      </c>
    </row>
    <row r="68" spans="1:6" x14ac:dyDescent="0.25">
      <c r="A68" s="142" t="str">
        <f>_xlfn.IFNA(VLOOKUP(B68,Stammdaten!$A$17:$B$300,2,FALSE),"")</f>
        <v/>
      </c>
      <c r="B68" s="47"/>
      <c r="C68" s="103"/>
      <c r="D68" s="71"/>
      <c r="E68" s="5"/>
      <c r="F68" s="65" t="str">
        <f>IF(ISBLANK(B68),"",IF(C68=Hilfstabelle!$K$3,0,IF(ISBLANK(E68),D68*$B$12/100,E68)))</f>
        <v/>
      </c>
    </row>
    <row r="69" spans="1:6" x14ac:dyDescent="0.25">
      <c r="A69" s="142" t="str">
        <f>_xlfn.IFNA(VLOOKUP(B69,Stammdaten!$A$17:$B$300,2,FALSE),"")</f>
        <v/>
      </c>
      <c r="B69" s="47"/>
      <c r="C69" s="103"/>
      <c r="D69" s="71"/>
      <c r="E69" s="5"/>
      <c r="F69" s="65" t="str">
        <f>IF(ISBLANK(B69),"",IF(C69=Hilfstabelle!$K$3,0,IF(ISBLANK(E69),D69*$B$12/100,E69)))</f>
        <v/>
      </c>
    </row>
    <row r="70" spans="1:6" x14ac:dyDescent="0.25">
      <c r="A70" s="142" t="str">
        <f>_xlfn.IFNA(VLOOKUP(B70,Stammdaten!$A$17:$B$300,2,FALSE),"")</f>
        <v/>
      </c>
      <c r="B70" s="47"/>
      <c r="C70" s="103"/>
      <c r="D70" s="71"/>
      <c r="E70" s="5"/>
      <c r="F70" s="65" t="str">
        <f>IF(ISBLANK(B70),"",IF(C70=Hilfstabelle!$K$3,0,IF(ISBLANK(E70),D70*$B$12/100,E70)))</f>
        <v/>
      </c>
    </row>
    <row r="71" spans="1:6" x14ac:dyDescent="0.25">
      <c r="A71" s="142" t="str">
        <f>_xlfn.IFNA(VLOOKUP(B71,Stammdaten!$A$17:$B$300,2,FALSE),"")</f>
        <v/>
      </c>
      <c r="B71" s="47"/>
      <c r="C71" s="103"/>
      <c r="D71" s="71"/>
      <c r="E71" s="5"/>
      <c r="F71" s="65" t="str">
        <f>IF(ISBLANK(B71),"",IF(C71=Hilfstabelle!$K$3,0,IF(ISBLANK(E71),D71*$B$12/100,E71)))</f>
        <v/>
      </c>
    </row>
    <row r="72" spans="1:6" x14ac:dyDescent="0.25">
      <c r="A72" s="142" t="str">
        <f>_xlfn.IFNA(VLOOKUP(B72,Stammdaten!$A$17:$B$300,2,FALSE),"")</f>
        <v/>
      </c>
      <c r="B72" s="47"/>
      <c r="C72" s="103"/>
      <c r="D72" s="71"/>
      <c r="E72" s="5"/>
      <c r="F72" s="65" t="str">
        <f>IF(ISBLANK(B72),"",IF(C72=Hilfstabelle!$K$3,0,IF(ISBLANK(E72),D72*$B$12/100,E72)))</f>
        <v/>
      </c>
    </row>
    <row r="73" spans="1:6" x14ac:dyDescent="0.25">
      <c r="A73" s="142" t="str">
        <f>_xlfn.IFNA(VLOOKUP(B73,Stammdaten!$A$17:$B$300,2,FALSE),"")</f>
        <v/>
      </c>
      <c r="B73" s="47"/>
      <c r="C73" s="103"/>
      <c r="D73" s="71"/>
      <c r="E73" s="5"/>
      <c r="F73" s="65" t="str">
        <f>IF(ISBLANK(B73),"",IF(C73=Hilfstabelle!$K$3,0,IF(ISBLANK(E73),D73*$B$12/100,E73)))</f>
        <v/>
      </c>
    </row>
    <row r="74" spans="1:6" x14ac:dyDescent="0.25">
      <c r="A74" s="142" t="str">
        <f>_xlfn.IFNA(VLOOKUP(B74,Stammdaten!$A$17:$B$300,2,FALSE),"")</f>
        <v/>
      </c>
      <c r="B74" s="47"/>
      <c r="C74" s="103"/>
      <c r="D74" s="71"/>
      <c r="E74" s="5"/>
      <c r="F74" s="65" t="str">
        <f>IF(ISBLANK(B74),"",IF(C74=Hilfstabelle!$K$3,0,IF(ISBLANK(E74),D74*$B$12/100,E74)))</f>
        <v/>
      </c>
    </row>
    <row r="75" spans="1:6" x14ac:dyDescent="0.25">
      <c r="A75" s="142" t="str">
        <f>_xlfn.IFNA(VLOOKUP(B75,Stammdaten!$A$17:$B$300,2,FALSE),"")</f>
        <v/>
      </c>
      <c r="B75" s="47"/>
      <c r="C75" s="103"/>
      <c r="D75" s="71"/>
      <c r="E75" s="5"/>
      <c r="F75" s="65" t="str">
        <f>IF(ISBLANK(B75),"",IF(C75=Hilfstabelle!$K$3,0,IF(ISBLANK(E75),D75*$B$12/100,E75)))</f>
        <v/>
      </c>
    </row>
    <row r="76" spans="1:6" x14ac:dyDescent="0.25">
      <c r="A76" s="142" t="str">
        <f>_xlfn.IFNA(VLOOKUP(B76,Stammdaten!$A$17:$B$300,2,FALSE),"")</f>
        <v/>
      </c>
      <c r="B76" s="47"/>
      <c r="C76" s="103"/>
      <c r="D76" s="71"/>
      <c r="E76" s="5"/>
      <c r="F76" s="65" t="str">
        <f>IF(ISBLANK(B76),"",IF(C76=Hilfstabelle!$K$3,0,IF(ISBLANK(E76),D76*$B$12/100,E76)))</f>
        <v/>
      </c>
    </row>
    <row r="77" spans="1:6" x14ac:dyDescent="0.25">
      <c r="A77" s="142" t="str">
        <f>_xlfn.IFNA(VLOOKUP(B77,Stammdaten!$A$17:$B$300,2,FALSE),"")</f>
        <v/>
      </c>
      <c r="B77" s="47"/>
      <c r="C77" s="103"/>
      <c r="D77" s="71"/>
      <c r="E77" s="5"/>
      <c r="F77" s="65" t="str">
        <f>IF(ISBLANK(B77),"",IF(C77=Hilfstabelle!$K$3,0,IF(ISBLANK(E77),D77*$B$12/100,E77)))</f>
        <v/>
      </c>
    </row>
    <row r="78" spans="1:6" x14ac:dyDescent="0.25">
      <c r="A78" s="142" t="str">
        <f>_xlfn.IFNA(VLOOKUP(B78,Stammdaten!$A$17:$B$300,2,FALSE),"")</f>
        <v/>
      </c>
      <c r="B78" s="47"/>
      <c r="C78" s="103"/>
      <c r="D78" s="71"/>
      <c r="E78" s="5"/>
      <c r="F78" s="65" t="str">
        <f>IF(ISBLANK(B78),"",IF(C78=Hilfstabelle!$K$3,0,IF(ISBLANK(E78),D78*$B$12/100,E78)))</f>
        <v/>
      </c>
    </row>
    <row r="79" spans="1:6" x14ac:dyDescent="0.25">
      <c r="A79" s="142" t="str">
        <f>_xlfn.IFNA(VLOOKUP(B79,Stammdaten!$A$17:$B$300,2,FALSE),"")</f>
        <v/>
      </c>
      <c r="B79" s="47"/>
      <c r="C79" s="103"/>
      <c r="D79" s="71"/>
      <c r="E79" s="5"/>
      <c r="F79" s="65" t="str">
        <f>IF(ISBLANK(B79),"",IF(C79=Hilfstabelle!$K$3,0,IF(ISBLANK(E79),D79*$B$12/100,E79)))</f>
        <v/>
      </c>
    </row>
    <row r="80" spans="1:6" x14ac:dyDescent="0.25">
      <c r="A80" s="142" t="str">
        <f>_xlfn.IFNA(VLOOKUP(B80,Stammdaten!$A$17:$B$300,2,FALSE),"")</f>
        <v/>
      </c>
      <c r="B80" s="47"/>
      <c r="C80" s="103"/>
      <c r="D80" s="71"/>
      <c r="E80" s="5"/>
      <c r="F80" s="65" t="str">
        <f>IF(ISBLANK(B80),"",IF(C80=Hilfstabelle!$K$3,0,IF(ISBLANK(E80),D80*$B$12/100,E80)))</f>
        <v/>
      </c>
    </row>
    <row r="81" spans="1:6" x14ac:dyDescent="0.25">
      <c r="A81" s="142" t="str">
        <f>_xlfn.IFNA(VLOOKUP(B81,Stammdaten!$A$17:$B$300,2,FALSE),"")</f>
        <v/>
      </c>
      <c r="B81" s="47"/>
      <c r="C81" s="103"/>
      <c r="D81" s="71"/>
      <c r="E81" s="5"/>
      <c r="F81" s="65" t="str">
        <f>IF(ISBLANK(B81),"",IF(C81=Hilfstabelle!$K$3,0,IF(ISBLANK(E81),D81*$B$12/100,E81)))</f>
        <v/>
      </c>
    </row>
    <row r="82" spans="1:6" x14ac:dyDescent="0.25">
      <c r="A82" s="142" t="str">
        <f>_xlfn.IFNA(VLOOKUP(B82,Stammdaten!$A$17:$B$300,2,FALSE),"")</f>
        <v/>
      </c>
      <c r="B82" s="47"/>
      <c r="C82" s="103"/>
      <c r="D82" s="71"/>
      <c r="E82" s="5"/>
      <c r="F82" s="65" t="str">
        <f>IF(ISBLANK(B82),"",IF(C82=Hilfstabelle!$K$3,0,IF(ISBLANK(E82),D82*$B$12/100,E82)))</f>
        <v/>
      </c>
    </row>
    <row r="83" spans="1:6" x14ac:dyDescent="0.25">
      <c r="A83" s="142" t="str">
        <f>_xlfn.IFNA(VLOOKUP(B83,Stammdaten!$A$17:$B$300,2,FALSE),"")</f>
        <v/>
      </c>
      <c r="B83" s="47"/>
      <c r="C83" s="103"/>
      <c r="D83" s="71"/>
      <c r="E83" s="5"/>
      <c r="F83" s="65" t="str">
        <f>IF(ISBLANK(B83),"",IF(C83=Hilfstabelle!$K$3,0,IF(ISBLANK(E83),D83*$B$12/100,E83)))</f>
        <v/>
      </c>
    </row>
    <row r="84" spans="1:6" x14ac:dyDescent="0.25">
      <c r="A84" s="142" t="str">
        <f>_xlfn.IFNA(VLOOKUP(B84,Stammdaten!$A$17:$B$300,2,FALSE),"")</f>
        <v/>
      </c>
      <c r="B84" s="47"/>
      <c r="C84" s="103"/>
      <c r="D84" s="71"/>
      <c r="E84" s="5"/>
      <c r="F84" s="65" t="str">
        <f>IF(ISBLANK(B84),"",IF(C84=Hilfstabelle!$K$3,0,IF(ISBLANK(E84),D84*$B$12/100,E84)))</f>
        <v/>
      </c>
    </row>
    <row r="85" spans="1:6" x14ac:dyDescent="0.25">
      <c r="A85" s="142" t="str">
        <f>_xlfn.IFNA(VLOOKUP(B85,Stammdaten!$A$17:$B$300,2,FALSE),"")</f>
        <v/>
      </c>
      <c r="B85" s="47"/>
      <c r="C85" s="103"/>
      <c r="D85" s="71"/>
      <c r="E85" s="5"/>
      <c r="F85" s="65" t="str">
        <f>IF(ISBLANK(B85),"",IF(C85=Hilfstabelle!$K$3,0,IF(ISBLANK(E85),D85*$B$12/100,E85)))</f>
        <v/>
      </c>
    </row>
    <row r="86" spans="1:6" x14ac:dyDescent="0.25">
      <c r="A86" s="142" t="str">
        <f>_xlfn.IFNA(VLOOKUP(B86,Stammdaten!$A$17:$B$300,2,FALSE),"")</f>
        <v/>
      </c>
      <c r="B86" s="47"/>
      <c r="C86" s="103"/>
      <c r="D86" s="71"/>
      <c r="E86" s="5"/>
      <c r="F86" s="65" t="str">
        <f>IF(ISBLANK(B86),"",IF(C86=Hilfstabelle!$K$3,0,IF(ISBLANK(E86),D86*$B$12/100,E86)))</f>
        <v/>
      </c>
    </row>
    <row r="87" spans="1:6" x14ac:dyDescent="0.25">
      <c r="A87" s="142" t="str">
        <f>_xlfn.IFNA(VLOOKUP(B87,Stammdaten!$A$17:$B$300,2,FALSE),"")</f>
        <v/>
      </c>
      <c r="B87" s="47"/>
      <c r="C87" s="103"/>
      <c r="D87" s="71"/>
      <c r="E87" s="5"/>
      <c r="F87" s="65" t="str">
        <f>IF(ISBLANK(B87),"",IF(C87=Hilfstabelle!$K$3,0,IF(ISBLANK(E87),D87*$B$12/100,E87)))</f>
        <v/>
      </c>
    </row>
    <row r="88" spans="1:6" x14ac:dyDescent="0.25">
      <c r="A88" s="142" t="str">
        <f>_xlfn.IFNA(VLOOKUP(B88,Stammdaten!$A$17:$B$300,2,FALSE),"")</f>
        <v/>
      </c>
      <c r="B88" s="47"/>
      <c r="C88" s="103"/>
      <c r="D88" s="71"/>
      <c r="E88" s="5"/>
      <c r="F88" s="65" t="str">
        <f>IF(ISBLANK(B88),"",IF(C88=Hilfstabelle!$K$3,0,IF(ISBLANK(E88),D88*$B$12/100,E88)))</f>
        <v/>
      </c>
    </row>
    <row r="89" spans="1:6" x14ac:dyDescent="0.25">
      <c r="A89" s="142" t="str">
        <f>_xlfn.IFNA(VLOOKUP(B89,Stammdaten!$A$17:$B$300,2,FALSE),"")</f>
        <v/>
      </c>
      <c r="B89" s="47"/>
      <c r="C89" s="103"/>
      <c r="D89" s="71"/>
      <c r="E89" s="5"/>
      <c r="F89" s="65" t="str">
        <f>IF(ISBLANK(B89),"",IF(C89=Hilfstabelle!$K$3,0,IF(ISBLANK(E89),D89*$B$12/100,E89)))</f>
        <v/>
      </c>
    </row>
    <row r="90" spans="1:6" x14ac:dyDescent="0.25">
      <c r="A90" s="142" t="str">
        <f>_xlfn.IFNA(VLOOKUP(B90,Stammdaten!$A$17:$B$300,2,FALSE),"")</f>
        <v/>
      </c>
      <c r="B90" s="47"/>
      <c r="C90" s="103"/>
      <c r="D90" s="71"/>
      <c r="E90" s="5"/>
      <c r="F90" s="65" t="str">
        <f>IF(ISBLANK(B90),"",IF(C90=Hilfstabelle!$K$3,0,IF(ISBLANK(E90),D90*$B$12/100,E90)))</f>
        <v/>
      </c>
    </row>
    <row r="91" spans="1:6" x14ac:dyDescent="0.25">
      <c r="A91" s="142" t="str">
        <f>_xlfn.IFNA(VLOOKUP(B91,Stammdaten!$A$17:$B$300,2,FALSE),"")</f>
        <v/>
      </c>
      <c r="B91" s="47"/>
      <c r="C91" s="103"/>
      <c r="D91" s="71"/>
      <c r="E91" s="5"/>
      <c r="F91" s="65" t="str">
        <f>IF(ISBLANK(B91),"",IF(C91=Hilfstabelle!$K$3,0,IF(ISBLANK(E91),D91*$B$12/100,E91)))</f>
        <v/>
      </c>
    </row>
    <row r="92" spans="1:6" x14ac:dyDescent="0.25">
      <c r="A92" s="142" t="str">
        <f>_xlfn.IFNA(VLOOKUP(B92,Stammdaten!$A$17:$B$300,2,FALSE),"")</f>
        <v/>
      </c>
      <c r="B92" s="47"/>
      <c r="C92" s="103"/>
      <c r="D92" s="71"/>
      <c r="E92" s="5"/>
      <c r="F92" s="65" t="str">
        <f>IF(ISBLANK(B92),"",IF(C92=Hilfstabelle!$K$3,0,IF(ISBLANK(E92),D92*$B$12/100,E92)))</f>
        <v/>
      </c>
    </row>
    <row r="93" spans="1:6" x14ac:dyDescent="0.25">
      <c r="A93" s="142" t="str">
        <f>_xlfn.IFNA(VLOOKUP(B93,Stammdaten!$A$17:$B$300,2,FALSE),"")</f>
        <v/>
      </c>
      <c r="B93" s="47"/>
      <c r="C93" s="103"/>
      <c r="D93" s="71"/>
      <c r="E93" s="5"/>
      <c r="F93" s="65" t="str">
        <f>IF(ISBLANK(B93),"",IF(C93=Hilfstabelle!$K$3,0,IF(ISBLANK(E93),D93*$B$12/100,E93)))</f>
        <v/>
      </c>
    </row>
    <row r="94" spans="1:6" x14ac:dyDescent="0.25">
      <c r="A94" s="142" t="str">
        <f>_xlfn.IFNA(VLOOKUP(B94,Stammdaten!$A$17:$B$300,2,FALSE),"")</f>
        <v/>
      </c>
      <c r="B94" s="47"/>
      <c r="C94" s="103"/>
      <c r="D94" s="71"/>
      <c r="E94" s="5"/>
      <c r="F94" s="65" t="str">
        <f>IF(ISBLANK(B94),"",IF(C94=Hilfstabelle!$K$3,0,IF(ISBLANK(E94),D94*$B$12/100,E94)))</f>
        <v/>
      </c>
    </row>
    <row r="95" spans="1:6" x14ac:dyDescent="0.25">
      <c r="A95" s="142" t="str">
        <f>_xlfn.IFNA(VLOOKUP(B95,Stammdaten!$A$17:$B$300,2,FALSE),"")</f>
        <v/>
      </c>
      <c r="B95" s="47"/>
      <c r="C95" s="103"/>
      <c r="D95" s="71"/>
      <c r="E95" s="5"/>
      <c r="F95" s="65" t="str">
        <f>IF(ISBLANK(B95),"",IF(C95=Hilfstabelle!$K$3,0,IF(ISBLANK(E95),D95*$B$12/100,E95)))</f>
        <v/>
      </c>
    </row>
    <row r="96" spans="1:6" x14ac:dyDescent="0.25">
      <c r="A96" s="142" t="str">
        <f>_xlfn.IFNA(VLOOKUP(B96,Stammdaten!$A$17:$B$300,2,FALSE),"")</f>
        <v/>
      </c>
      <c r="B96" s="47"/>
      <c r="C96" s="103"/>
      <c r="D96" s="71"/>
      <c r="E96" s="5"/>
      <c r="F96" s="65" t="str">
        <f>IF(ISBLANK(B96),"",IF(C96=Hilfstabelle!$K$3,0,IF(ISBLANK(E96),D96*$B$12/100,E96)))</f>
        <v/>
      </c>
    </row>
    <row r="97" spans="1:6" x14ac:dyDescent="0.25">
      <c r="A97" s="142" t="str">
        <f>_xlfn.IFNA(VLOOKUP(B97,Stammdaten!$A$17:$B$300,2,FALSE),"")</f>
        <v/>
      </c>
      <c r="B97" s="47"/>
      <c r="C97" s="103"/>
      <c r="D97" s="71"/>
      <c r="E97" s="5"/>
      <c r="F97" s="65" t="str">
        <f>IF(ISBLANK(B97),"",IF(C97=Hilfstabelle!$K$3,0,IF(ISBLANK(E97),D97*$B$12/100,E97)))</f>
        <v/>
      </c>
    </row>
    <row r="98" spans="1:6" x14ac:dyDescent="0.25">
      <c r="A98" s="142" t="str">
        <f>_xlfn.IFNA(VLOOKUP(B98,Stammdaten!$A$17:$B$300,2,FALSE),"")</f>
        <v/>
      </c>
      <c r="B98" s="47"/>
      <c r="C98" s="103"/>
      <c r="D98" s="71"/>
      <c r="E98" s="5"/>
      <c r="F98" s="65" t="str">
        <f>IF(ISBLANK(B98),"",IF(C98=Hilfstabelle!$K$3,0,IF(ISBLANK(E98),D98*$B$12/100,E98)))</f>
        <v/>
      </c>
    </row>
    <row r="99" spans="1:6" x14ac:dyDescent="0.25">
      <c r="A99" s="142" t="str">
        <f>_xlfn.IFNA(VLOOKUP(B99,Stammdaten!$A$17:$B$300,2,FALSE),"")</f>
        <v/>
      </c>
      <c r="B99" s="47"/>
      <c r="C99" s="103"/>
      <c r="D99" s="71"/>
      <c r="E99" s="5"/>
      <c r="F99" s="65" t="str">
        <f>IF(ISBLANK(B99),"",IF(C99=Hilfstabelle!$K$3,0,IF(ISBLANK(E99),D99*$B$12/100,E99)))</f>
        <v/>
      </c>
    </row>
    <row r="100" spans="1:6" x14ac:dyDescent="0.25">
      <c r="A100" s="142" t="str">
        <f>_xlfn.IFNA(VLOOKUP(B100,Stammdaten!$A$17:$B$300,2,FALSE),"")</f>
        <v/>
      </c>
      <c r="B100" s="47"/>
      <c r="C100" s="103"/>
      <c r="D100" s="71"/>
      <c r="E100" s="5"/>
      <c r="F100" s="65" t="str">
        <f>IF(ISBLANK(B100),"",IF(C100=Hilfstabelle!$K$3,0,IF(ISBLANK(E100),D100*$B$12/100,E100)))</f>
        <v/>
      </c>
    </row>
    <row r="101" spans="1:6" x14ac:dyDescent="0.25">
      <c r="A101" s="142" t="str">
        <f>_xlfn.IFNA(VLOOKUP(B101,Stammdaten!$A$17:$B$300,2,FALSE),"")</f>
        <v/>
      </c>
      <c r="B101" s="47"/>
      <c r="C101" s="103"/>
      <c r="D101" s="71"/>
      <c r="E101" s="5"/>
      <c r="F101" s="65" t="str">
        <f>IF(ISBLANK(B101),"",IF(C101=Hilfstabelle!$K$3,0,IF(ISBLANK(E101),D101*$B$12/100,E101)))</f>
        <v/>
      </c>
    </row>
    <row r="102" spans="1:6" x14ac:dyDescent="0.25">
      <c r="A102" s="142" t="str">
        <f>_xlfn.IFNA(VLOOKUP(B102,Stammdaten!$A$17:$B$300,2,FALSE),"")</f>
        <v/>
      </c>
      <c r="B102" s="47"/>
      <c r="C102" s="103"/>
      <c r="D102" s="71"/>
      <c r="E102" s="5"/>
      <c r="F102" s="65" t="str">
        <f>IF(ISBLANK(B102),"",IF(C102=Hilfstabelle!$K$3,0,IF(ISBLANK(E102),D102*$B$12/100,E102)))</f>
        <v/>
      </c>
    </row>
    <row r="103" spans="1:6" x14ac:dyDescent="0.25">
      <c r="A103" s="142" t="str">
        <f>_xlfn.IFNA(VLOOKUP(B103,Stammdaten!$A$17:$B$300,2,FALSE),"")</f>
        <v/>
      </c>
      <c r="B103" s="47"/>
      <c r="C103" s="103"/>
      <c r="D103" s="71"/>
      <c r="E103" s="5"/>
      <c r="F103" s="65" t="str">
        <f>IF(ISBLANK(B103),"",IF(C103=Hilfstabelle!$K$3,0,IF(ISBLANK(E103),D103*$B$12/100,E103)))</f>
        <v/>
      </c>
    </row>
    <row r="104" spans="1:6" x14ac:dyDescent="0.25">
      <c r="A104" s="142" t="str">
        <f>_xlfn.IFNA(VLOOKUP(B104,Stammdaten!$A$17:$B$300,2,FALSE),"")</f>
        <v/>
      </c>
      <c r="B104" s="47"/>
      <c r="C104" s="103"/>
      <c r="D104" s="71"/>
      <c r="E104" s="5"/>
      <c r="F104" s="65" t="str">
        <f>IF(ISBLANK(B104),"",IF(C104=Hilfstabelle!$K$3,0,IF(ISBLANK(E104),D104*$B$12/100,E104)))</f>
        <v/>
      </c>
    </row>
    <row r="105" spans="1:6" x14ac:dyDescent="0.25">
      <c r="A105" s="142" t="str">
        <f>_xlfn.IFNA(VLOOKUP(B105,Stammdaten!$A$17:$B$300,2,FALSE),"")</f>
        <v/>
      </c>
      <c r="B105" s="47"/>
      <c r="C105" s="103"/>
      <c r="D105" s="71"/>
      <c r="E105" s="5"/>
      <c r="F105" s="65" t="str">
        <f>IF(ISBLANK(B105),"",IF(C105=Hilfstabelle!$K$3,0,IF(ISBLANK(E105),D105*$B$12/100,E105)))</f>
        <v/>
      </c>
    </row>
    <row r="106" spans="1:6" x14ac:dyDescent="0.25">
      <c r="A106" s="142" t="str">
        <f>_xlfn.IFNA(VLOOKUP(B106,Stammdaten!$A$17:$B$300,2,FALSE),"")</f>
        <v/>
      </c>
      <c r="B106" s="47"/>
      <c r="C106" s="103"/>
      <c r="D106" s="71"/>
      <c r="E106" s="5"/>
      <c r="F106" s="65" t="str">
        <f>IF(ISBLANK(B106),"",IF(C106=Hilfstabelle!$K$3,0,IF(ISBLANK(E106),D106*$B$12/100,E106)))</f>
        <v/>
      </c>
    </row>
    <row r="107" spans="1:6" x14ac:dyDescent="0.25">
      <c r="A107" s="142" t="str">
        <f>_xlfn.IFNA(VLOOKUP(B107,Stammdaten!$A$17:$B$300,2,FALSE),"")</f>
        <v/>
      </c>
      <c r="B107" s="47"/>
      <c r="C107" s="103"/>
      <c r="D107" s="71"/>
      <c r="E107" s="5"/>
      <c r="F107" s="65" t="str">
        <f>IF(ISBLANK(B107),"",IF(C107=Hilfstabelle!$K$3,0,IF(ISBLANK(E107),D107*$B$12/100,E107)))</f>
        <v/>
      </c>
    </row>
    <row r="108" spans="1:6" x14ac:dyDescent="0.25">
      <c r="A108" s="142" t="str">
        <f>_xlfn.IFNA(VLOOKUP(B108,Stammdaten!$A$17:$B$300,2,FALSE),"")</f>
        <v/>
      </c>
      <c r="B108" s="47"/>
      <c r="C108" s="103"/>
      <c r="D108" s="71"/>
      <c r="E108" s="5"/>
      <c r="F108" s="65" t="str">
        <f>IF(ISBLANK(B108),"",IF(C108=Hilfstabelle!$K$3,0,IF(ISBLANK(E108),D108*$B$12/100,E108)))</f>
        <v/>
      </c>
    </row>
    <row r="109" spans="1:6" x14ac:dyDescent="0.25">
      <c r="A109" s="142" t="str">
        <f>_xlfn.IFNA(VLOOKUP(B109,Stammdaten!$A$17:$B$300,2,FALSE),"")</f>
        <v/>
      </c>
      <c r="B109" s="47"/>
      <c r="C109" s="103"/>
      <c r="D109" s="71"/>
      <c r="E109" s="5"/>
      <c r="F109" s="65" t="str">
        <f>IF(ISBLANK(B109),"",IF(C109=Hilfstabelle!$K$3,0,IF(ISBLANK(E109),D109*$B$12/100,E109)))</f>
        <v/>
      </c>
    </row>
    <row r="110" spans="1:6" x14ac:dyDescent="0.25">
      <c r="A110" s="142" t="str">
        <f>_xlfn.IFNA(VLOOKUP(B110,Stammdaten!$A$17:$B$300,2,FALSE),"")</f>
        <v/>
      </c>
      <c r="B110" s="47"/>
      <c r="C110" s="103"/>
      <c r="D110" s="71"/>
      <c r="E110" s="5"/>
      <c r="F110" s="65" t="str">
        <f>IF(ISBLANK(B110),"",IF(C110=Hilfstabelle!$K$3,0,IF(ISBLANK(E110),D110*$B$12/100,E110)))</f>
        <v/>
      </c>
    </row>
    <row r="111" spans="1:6" x14ac:dyDescent="0.25">
      <c r="A111" s="142" t="str">
        <f>_xlfn.IFNA(VLOOKUP(B111,Stammdaten!$A$17:$B$300,2,FALSE),"")</f>
        <v/>
      </c>
      <c r="B111" s="47"/>
      <c r="C111" s="103"/>
      <c r="D111" s="71"/>
      <c r="E111" s="5"/>
      <c r="F111" s="65" t="str">
        <f>IF(ISBLANK(B111),"",IF(C111=Hilfstabelle!$K$3,0,IF(ISBLANK(E111),D111*$B$12/100,E111)))</f>
        <v/>
      </c>
    </row>
    <row r="112" spans="1:6" x14ac:dyDescent="0.25">
      <c r="A112" s="142" t="str">
        <f>_xlfn.IFNA(VLOOKUP(B112,Stammdaten!$A$17:$B$300,2,FALSE),"")</f>
        <v/>
      </c>
      <c r="B112" s="47"/>
      <c r="C112" s="103"/>
      <c r="D112" s="71"/>
      <c r="E112" s="5"/>
      <c r="F112" s="65" t="str">
        <f>IF(ISBLANK(B112),"",IF(C112=Hilfstabelle!$K$3,0,IF(ISBLANK(E112),D112*$B$12/100,E112)))</f>
        <v/>
      </c>
    </row>
    <row r="113" spans="1:6" x14ac:dyDescent="0.25">
      <c r="A113" s="142" t="str">
        <f>_xlfn.IFNA(VLOOKUP(B113,Stammdaten!$A$17:$B$300,2,FALSE),"")</f>
        <v/>
      </c>
      <c r="B113" s="47"/>
      <c r="C113" s="103"/>
      <c r="D113" s="71"/>
      <c r="E113" s="5"/>
      <c r="F113" s="65" t="str">
        <f>IF(ISBLANK(B113),"",IF(C113=Hilfstabelle!$K$3,0,IF(ISBLANK(E113),D113*$B$12/100,E113)))</f>
        <v/>
      </c>
    </row>
    <row r="114" spans="1:6" x14ac:dyDescent="0.25">
      <c r="A114" s="142" t="str">
        <f>_xlfn.IFNA(VLOOKUP(B114,Stammdaten!$A$17:$B$300,2,FALSE),"")</f>
        <v/>
      </c>
      <c r="B114" s="47"/>
      <c r="C114" s="103"/>
      <c r="D114" s="71"/>
      <c r="E114" s="5"/>
      <c r="F114" s="65" t="str">
        <f>IF(ISBLANK(B114),"",IF(C114=Hilfstabelle!$K$3,0,IF(ISBLANK(E114),D114*$B$12/100,E114)))</f>
        <v/>
      </c>
    </row>
    <row r="115" spans="1:6" x14ac:dyDescent="0.25">
      <c r="A115" s="142" t="str">
        <f>_xlfn.IFNA(VLOOKUP(B115,Stammdaten!$A$17:$B$300,2,FALSE),"")</f>
        <v/>
      </c>
      <c r="B115" s="47"/>
      <c r="C115" s="103"/>
      <c r="D115" s="71"/>
      <c r="E115" s="5"/>
      <c r="F115" s="65" t="str">
        <f>IF(ISBLANK(B115),"",IF(C115=Hilfstabelle!$K$3,0,IF(ISBLANK(E115),D115*$B$12/100,E115)))</f>
        <v/>
      </c>
    </row>
    <row r="116" spans="1:6" x14ac:dyDescent="0.25">
      <c r="A116" s="142" t="str">
        <f>_xlfn.IFNA(VLOOKUP(B116,Stammdaten!$A$17:$B$300,2,FALSE),"")</f>
        <v/>
      </c>
      <c r="B116" s="47"/>
      <c r="C116" s="103"/>
      <c r="D116" s="71"/>
      <c r="E116" s="5"/>
      <c r="F116" s="65" t="str">
        <f>IF(ISBLANK(B116),"",IF(C116=Hilfstabelle!$K$3,0,IF(ISBLANK(E116),D116*$B$12/100,E116)))</f>
        <v/>
      </c>
    </row>
    <row r="117" spans="1:6" x14ac:dyDescent="0.25">
      <c r="A117" s="142" t="str">
        <f>_xlfn.IFNA(VLOOKUP(B117,Stammdaten!$A$17:$B$300,2,FALSE),"")</f>
        <v/>
      </c>
      <c r="B117" s="47"/>
      <c r="C117" s="103"/>
      <c r="D117" s="71"/>
      <c r="E117" s="5"/>
      <c r="F117" s="65" t="str">
        <f>IF(ISBLANK(B117),"",IF(C117=Hilfstabelle!$K$3,0,IF(ISBLANK(E117),D117*$B$12/100,E117)))</f>
        <v/>
      </c>
    </row>
    <row r="118" spans="1:6" x14ac:dyDescent="0.25">
      <c r="A118" s="142" t="str">
        <f>_xlfn.IFNA(VLOOKUP(B118,Stammdaten!$A$17:$B$300,2,FALSE),"")</f>
        <v/>
      </c>
      <c r="B118" s="47"/>
      <c r="C118" s="103"/>
      <c r="D118" s="71"/>
      <c r="E118" s="5"/>
      <c r="F118" s="65" t="str">
        <f>IF(ISBLANK(B118),"",IF(C118=Hilfstabelle!$K$3,0,IF(ISBLANK(E118),D118*$B$12/100,E118)))</f>
        <v/>
      </c>
    </row>
    <row r="119" spans="1:6" x14ac:dyDescent="0.25">
      <c r="A119" s="142" t="str">
        <f>_xlfn.IFNA(VLOOKUP(B119,Stammdaten!$A$17:$B$300,2,FALSE),"")</f>
        <v/>
      </c>
      <c r="B119" s="47"/>
      <c r="C119" s="103"/>
      <c r="D119" s="71"/>
      <c r="E119" s="5"/>
      <c r="F119" s="65" t="str">
        <f>IF(ISBLANK(B119),"",IF(C119=Hilfstabelle!$K$3,0,IF(ISBLANK(E119),D119*$B$12/100,E119)))</f>
        <v/>
      </c>
    </row>
    <row r="120" spans="1:6" x14ac:dyDescent="0.25">
      <c r="A120" s="142" t="str">
        <f>_xlfn.IFNA(VLOOKUP(B120,Stammdaten!$A$17:$B$300,2,FALSE),"")</f>
        <v/>
      </c>
      <c r="B120" s="47"/>
      <c r="C120" s="103"/>
      <c r="D120" s="71"/>
      <c r="E120" s="5"/>
      <c r="F120" s="65" t="str">
        <f>IF(ISBLANK(B120),"",IF(C120=Hilfstabelle!$K$3,0,IF(ISBLANK(E120),D120*$B$12/100,E120)))</f>
        <v/>
      </c>
    </row>
    <row r="121" spans="1:6" x14ac:dyDescent="0.25">
      <c r="A121" s="142" t="str">
        <f>_xlfn.IFNA(VLOOKUP(B121,Stammdaten!$A$17:$B$300,2,FALSE),"")</f>
        <v/>
      </c>
      <c r="B121" s="47"/>
      <c r="C121" s="103"/>
      <c r="D121" s="71"/>
      <c r="E121" s="5"/>
      <c r="F121" s="65" t="str">
        <f>IF(ISBLANK(B121),"",IF(C121=Hilfstabelle!$K$3,0,IF(ISBLANK(E121),D121*$B$12/100,E121)))</f>
        <v/>
      </c>
    </row>
    <row r="122" spans="1:6" x14ac:dyDescent="0.25">
      <c r="A122" s="142" t="str">
        <f>_xlfn.IFNA(VLOOKUP(B122,Stammdaten!$A$17:$B$300,2,FALSE),"")</f>
        <v/>
      </c>
      <c r="B122" s="47"/>
      <c r="C122" s="103"/>
      <c r="D122" s="71"/>
      <c r="E122" s="5"/>
      <c r="F122" s="65" t="str">
        <f>IF(ISBLANK(B122),"",IF(C122=Hilfstabelle!$K$3,0,IF(ISBLANK(E122),D122*$B$12/100,E122)))</f>
        <v/>
      </c>
    </row>
    <row r="123" spans="1:6" x14ac:dyDescent="0.25">
      <c r="A123" s="142" t="str">
        <f>_xlfn.IFNA(VLOOKUP(B123,Stammdaten!$A$17:$B$300,2,FALSE),"")</f>
        <v/>
      </c>
      <c r="B123" s="47"/>
      <c r="C123" s="103"/>
      <c r="D123" s="71"/>
      <c r="E123" s="5"/>
      <c r="F123" s="65" t="str">
        <f>IF(ISBLANK(B123),"",IF(C123=Hilfstabelle!$K$3,0,IF(ISBLANK(E123),D123*$B$12/100,E123)))</f>
        <v/>
      </c>
    </row>
    <row r="124" spans="1:6" x14ac:dyDescent="0.25">
      <c r="A124" s="142" t="str">
        <f>_xlfn.IFNA(VLOOKUP(B124,Stammdaten!$A$17:$B$300,2,FALSE),"")</f>
        <v/>
      </c>
      <c r="B124" s="47"/>
      <c r="C124" s="103"/>
      <c r="D124" s="71"/>
      <c r="E124" s="5"/>
      <c r="F124" s="65" t="str">
        <f>IF(ISBLANK(B124),"",IF(C124=Hilfstabelle!$K$3,0,IF(ISBLANK(E124),D124*$B$12/100,E124)))</f>
        <v/>
      </c>
    </row>
    <row r="125" spans="1:6" x14ac:dyDescent="0.25">
      <c r="A125" s="142" t="str">
        <f>_xlfn.IFNA(VLOOKUP(B125,Stammdaten!$A$17:$B$300,2,FALSE),"")</f>
        <v/>
      </c>
      <c r="B125" s="47"/>
      <c r="C125" s="103"/>
      <c r="D125" s="71"/>
      <c r="E125" s="5"/>
      <c r="F125" s="65" t="str">
        <f>IF(ISBLANK(B125),"",IF(C125=Hilfstabelle!$K$3,0,IF(ISBLANK(E125),D125*$B$12/100,E125)))</f>
        <v/>
      </c>
    </row>
    <row r="126" spans="1:6" x14ac:dyDescent="0.25">
      <c r="A126" s="142" t="str">
        <f>_xlfn.IFNA(VLOOKUP(B126,Stammdaten!$A$17:$B$300,2,FALSE),"")</f>
        <v/>
      </c>
      <c r="B126" s="47"/>
      <c r="C126" s="103"/>
      <c r="D126" s="71"/>
      <c r="E126" s="5"/>
      <c r="F126" s="65" t="str">
        <f>IF(ISBLANK(B126),"",IF(C126=Hilfstabelle!$K$3,0,IF(ISBLANK(E126),D126*$B$12/100,E126)))</f>
        <v/>
      </c>
    </row>
    <row r="127" spans="1:6" x14ac:dyDescent="0.25">
      <c r="A127" s="142" t="str">
        <f>_xlfn.IFNA(VLOOKUP(B127,Stammdaten!$A$17:$B$300,2,FALSE),"")</f>
        <v/>
      </c>
      <c r="B127" s="47"/>
      <c r="C127" s="103"/>
      <c r="D127" s="71"/>
      <c r="E127" s="5"/>
      <c r="F127" s="65" t="str">
        <f>IF(ISBLANK(B127),"",IF(C127=Hilfstabelle!$K$3,0,IF(ISBLANK(E127),D127*$B$12/100,E127)))</f>
        <v/>
      </c>
    </row>
    <row r="128" spans="1:6" x14ac:dyDescent="0.25">
      <c r="A128" s="142" t="str">
        <f>_xlfn.IFNA(VLOOKUP(B128,Stammdaten!$A$17:$B$300,2,FALSE),"")</f>
        <v/>
      </c>
      <c r="B128" s="47"/>
      <c r="C128" s="103"/>
      <c r="D128" s="71"/>
      <c r="E128" s="5"/>
      <c r="F128" s="65" t="str">
        <f>IF(ISBLANK(B128),"",IF(C128=Hilfstabelle!$K$3,0,IF(ISBLANK(E128),D128*$B$12/100,E128)))</f>
        <v/>
      </c>
    </row>
    <row r="129" spans="1:6" x14ac:dyDescent="0.25">
      <c r="A129" s="142" t="str">
        <f>_xlfn.IFNA(VLOOKUP(B129,Stammdaten!$A$17:$B$300,2,FALSE),"")</f>
        <v/>
      </c>
      <c r="B129" s="47"/>
      <c r="C129" s="103"/>
      <c r="D129" s="71"/>
      <c r="E129" s="5"/>
      <c r="F129" s="65" t="str">
        <f>IF(ISBLANK(B129),"",IF(C129=Hilfstabelle!$K$3,0,IF(ISBLANK(E129),D129*$B$12/100,E129)))</f>
        <v/>
      </c>
    </row>
    <row r="130" spans="1:6" x14ac:dyDescent="0.25">
      <c r="A130" s="142" t="str">
        <f>_xlfn.IFNA(VLOOKUP(B130,Stammdaten!$A$17:$B$300,2,FALSE),"")</f>
        <v/>
      </c>
      <c r="B130" s="47"/>
      <c r="C130" s="103"/>
      <c r="D130" s="71"/>
      <c r="E130" s="5"/>
      <c r="F130" s="65" t="str">
        <f>IF(ISBLANK(B130),"",IF(C130=Hilfstabelle!$K$3,0,IF(ISBLANK(E130),D130*$B$12/100,E130)))</f>
        <v/>
      </c>
    </row>
    <row r="131" spans="1:6" x14ac:dyDescent="0.25">
      <c r="A131" s="142" t="str">
        <f>_xlfn.IFNA(VLOOKUP(B131,Stammdaten!$A$17:$B$300,2,FALSE),"")</f>
        <v/>
      </c>
      <c r="B131" s="47"/>
      <c r="C131" s="103"/>
      <c r="D131" s="71"/>
      <c r="E131" s="5"/>
      <c r="F131" s="65" t="str">
        <f>IF(ISBLANK(B131),"",IF(C131=Hilfstabelle!$K$3,0,IF(ISBLANK(E131),D131*$B$12/100,E131)))</f>
        <v/>
      </c>
    </row>
    <row r="132" spans="1:6" x14ac:dyDescent="0.25">
      <c r="A132" s="142" t="str">
        <f>_xlfn.IFNA(VLOOKUP(B132,Stammdaten!$A$17:$B$300,2,FALSE),"")</f>
        <v/>
      </c>
      <c r="B132" s="47"/>
      <c r="C132" s="103"/>
      <c r="D132" s="71"/>
      <c r="E132" s="5"/>
      <c r="F132" s="65" t="str">
        <f>IF(ISBLANK(B132),"",IF(C132=Hilfstabelle!$K$3,0,IF(ISBLANK(E132),D132*$B$12/100,E132)))</f>
        <v/>
      </c>
    </row>
    <row r="133" spans="1:6" x14ac:dyDescent="0.25">
      <c r="A133" s="142" t="str">
        <f>_xlfn.IFNA(VLOOKUP(B133,Stammdaten!$A$17:$B$300,2,FALSE),"")</f>
        <v/>
      </c>
      <c r="B133" s="47"/>
      <c r="C133" s="103"/>
      <c r="D133" s="71"/>
      <c r="E133" s="5"/>
      <c r="F133" s="65" t="str">
        <f>IF(ISBLANK(B133),"",IF(C133=Hilfstabelle!$K$3,0,IF(ISBLANK(E133),D133*$B$12/100,E133)))</f>
        <v/>
      </c>
    </row>
    <row r="134" spans="1:6" x14ac:dyDescent="0.25">
      <c r="A134" s="142" t="str">
        <f>_xlfn.IFNA(VLOOKUP(B134,Stammdaten!$A$17:$B$300,2,FALSE),"")</f>
        <v/>
      </c>
      <c r="B134" s="47"/>
      <c r="C134" s="103"/>
      <c r="D134" s="71"/>
      <c r="E134" s="5"/>
      <c r="F134" s="65" t="str">
        <f>IF(ISBLANK(B134),"",IF(C134=Hilfstabelle!$K$3,0,IF(ISBLANK(E134),D134*$B$12/100,E134)))</f>
        <v/>
      </c>
    </row>
    <row r="135" spans="1:6" x14ac:dyDescent="0.25">
      <c r="A135" s="142" t="str">
        <f>_xlfn.IFNA(VLOOKUP(B135,Stammdaten!$A$17:$B$300,2,FALSE),"")</f>
        <v/>
      </c>
      <c r="B135" s="47"/>
      <c r="C135" s="103"/>
      <c r="D135" s="71"/>
      <c r="E135" s="5"/>
      <c r="F135" s="65" t="str">
        <f>IF(ISBLANK(B135),"",IF(C135=Hilfstabelle!$K$3,0,IF(ISBLANK(E135),D135*$B$12/100,E135)))</f>
        <v/>
      </c>
    </row>
    <row r="136" spans="1:6" x14ac:dyDescent="0.25">
      <c r="A136" s="142" t="str">
        <f>_xlfn.IFNA(VLOOKUP(B136,Stammdaten!$A$17:$B$300,2,FALSE),"")</f>
        <v/>
      </c>
      <c r="B136" s="47"/>
      <c r="C136" s="103"/>
      <c r="D136" s="71"/>
      <c r="E136" s="5"/>
      <c r="F136" s="65" t="str">
        <f>IF(ISBLANK(B136),"",IF(C136=Hilfstabelle!$K$3,0,IF(ISBLANK(E136),D136*$B$12/100,E136)))</f>
        <v/>
      </c>
    </row>
    <row r="137" spans="1:6" x14ac:dyDescent="0.25">
      <c r="A137" s="142" t="str">
        <f>_xlfn.IFNA(VLOOKUP(B137,Stammdaten!$A$17:$B$300,2,FALSE),"")</f>
        <v/>
      </c>
      <c r="B137" s="47"/>
      <c r="C137" s="103"/>
      <c r="D137" s="71"/>
      <c r="E137" s="5"/>
      <c r="F137" s="65" t="str">
        <f>IF(ISBLANK(B137),"",IF(C137=Hilfstabelle!$K$3,0,IF(ISBLANK(E137),D137*$B$12/100,E137)))</f>
        <v/>
      </c>
    </row>
    <row r="138" spans="1:6" x14ac:dyDescent="0.25">
      <c r="A138" s="142" t="str">
        <f>_xlfn.IFNA(VLOOKUP(B138,Stammdaten!$A$17:$B$300,2,FALSE),"")</f>
        <v/>
      </c>
      <c r="B138" s="47"/>
      <c r="C138" s="103"/>
      <c r="D138" s="71"/>
      <c r="E138" s="5"/>
      <c r="F138" s="65" t="str">
        <f>IF(ISBLANK(B138),"",IF(C138=Hilfstabelle!$K$3,0,IF(ISBLANK(E138),D138*$B$12/100,E138)))</f>
        <v/>
      </c>
    </row>
    <row r="139" spans="1:6" x14ac:dyDescent="0.25">
      <c r="A139" s="142" t="str">
        <f>_xlfn.IFNA(VLOOKUP(B139,Stammdaten!$A$17:$B$300,2,FALSE),"")</f>
        <v/>
      </c>
      <c r="B139" s="47"/>
      <c r="C139" s="103"/>
      <c r="D139" s="71"/>
      <c r="E139" s="5"/>
      <c r="F139" s="65" t="str">
        <f>IF(ISBLANK(B139),"",IF(C139=Hilfstabelle!$K$3,0,IF(ISBLANK(E139),D139*$B$12/100,E139)))</f>
        <v/>
      </c>
    </row>
    <row r="140" spans="1:6" x14ac:dyDescent="0.25">
      <c r="A140" s="142" t="str">
        <f>_xlfn.IFNA(VLOOKUP(B140,Stammdaten!$A$17:$B$300,2,FALSE),"")</f>
        <v/>
      </c>
      <c r="B140" s="47"/>
      <c r="C140" s="103"/>
      <c r="D140" s="71"/>
      <c r="E140" s="5"/>
      <c r="F140" s="65" t="str">
        <f>IF(ISBLANK(B140),"",IF(C140=Hilfstabelle!$K$3,0,IF(ISBLANK(E140),D140*$B$12/100,E140)))</f>
        <v/>
      </c>
    </row>
    <row r="141" spans="1:6" x14ac:dyDescent="0.25">
      <c r="A141" s="142" t="str">
        <f>_xlfn.IFNA(VLOOKUP(B141,Stammdaten!$A$17:$B$300,2,FALSE),"")</f>
        <v/>
      </c>
      <c r="B141" s="47"/>
      <c r="C141" s="103"/>
      <c r="D141" s="71"/>
      <c r="E141" s="5"/>
      <c r="F141" s="65" t="str">
        <f>IF(ISBLANK(B141),"",IF(C141=Hilfstabelle!$K$3,0,IF(ISBLANK(E141),D141*$B$12/100,E141)))</f>
        <v/>
      </c>
    </row>
    <row r="142" spans="1:6" x14ac:dyDescent="0.25">
      <c r="A142" s="142" t="str">
        <f>_xlfn.IFNA(VLOOKUP(B142,Stammdaten!$A$17:$B$300,2,FALSE),"")</f>
        <v/>
      </c>
      <c r="B142" s="47"/>
      <c r="C142" s="103"/>
      <c r="D142" s="71"/>
      <c r="E142" s="5"/>
      <c r="F142" s="65" t="str">
        <f>IF(ISBLANK(B142),"",IF(C142=Hilfstabelle!$K$3,0,IF(ISBLANK(E142),D142*$B$12/100,E142)))</f>
        <v/>
      </c>
    </row>
    <row r="143" spans="1:6" x14ac:dyDescent="0.25">
      <c r="A143" s="142" t="str">
        <f>_xlfn.IFNA(VLOOKUP(B143,Stammdaten!$A$17:$B$300,2,FALSE),"")</f>
        <v/>
      </c>
      <c r="B143" s="47"/>
      <c r="C143" s="103"/>
      <c r="D143" s="71"/>
      <c r="E143" s="5"/>
      <c r="F143" s="65" t="str">
        <f>IF(ISBLANK(B143),"",IF(C143=Hilfstabelle!$K$3,0,IF(ISBLANK(E143),D143*$B$12/100,E143)))</f>
        <v/>
      </c>
    </row>
    <row r="144" spans="1:6" x14ac:dyDescent="0.25">
      <c r="A144" s="142" t="str">
        <f>_xlfn.IFNA(VLOOKUP(B144,Stammdaten!$A$17:$B$300,2,FALSE),"")</f>
        <v/>
      </c>
      <c r="B144" s="47"/>
      <c r="C144" s="103"/>
      <c r="D144" s="71"/>
      <c r="E144" s="5"/>
      <c r="F144" s="65" t="str">
        <f>IF(ISBLANK(B144),"",IF(C144=Hilfstabelle!$K$3,0,IF(ISBLANK(E144),D144*$B$12/100,E144)))</f>
        <v/>
      </c>
    </row>
    <row r="145" spans="1:6" x14ac:dyDescent="0.25">
      <c r="A145" s="142" t="str">
        <f>_xlfn.IFNA(VLOOKUP(B145,Stammdaten!$A$17:$B$300,2,FALSE),"")</f>
        <v/>
      </c>
      <c r="B145" s="47"/>
      <c r="C145" s="103"/>
      <c r="D145" s="71"/>
      <c r="E145" s="5"/>
      <c r="F145" s="65" t="str">
        <f>IF(ISBLANK(B145),"",IF(C145=Hilfstabelle!$K$3,0,IF(ISBLANK(E145),D145*$B$12/100,E145)))</f>
        <v/>
      </c>
    </row>
    <row r="146" spans="1:6" x14ac:dyDescent="0.25">
      <c r="A146" s="142" t="str">
        <f>_xlfn.IFNA(VLOOKUP(B146,Stammdaten!$A$17:$B$300,2,FALSE),"")</f>
        <v/>
      </c>
      <c r="B146" s="47"/>
      <c r="C146" s="103"/>
      <c r="D146" s="71"/>
      <c r="E146" s="5"/>
      <c r="F146" s="65" t="str">
        <f>IF(ISBLANK(B146),"",IF(C146=Hilfstabelle!$K$3,0,IF(ISBLANK(E146),D146*$B$12/100,E146)))</f>
        <v/>
      </c>
    </row>
    <row r="147" spans="1:6" x14ac:dyDescent="0.25">
      <c r="A147" s="142" t="str">
        <f>_xlfn.IFNA(VLOOKUP(B147,Stammdaten!$A$17:$B$300,2,FALSE),"")</f>
        <v/>
      </c>
      <c r="B147" s="47"/>
      <c r="C147" s="103"/>
      <c r="D147" s="71"/>
      <c r="E147" s="5"/>
      <c r="F147" s="65" t="str">
        <f>IF(ISBLANK(B147),"",IF(C147=Hilfstabelle!$K$3,0,IF(ISBLANK(E147),D147*$B$12/100,E147)))</f>
        <v/>
      </c>
    </row>
    <row r="148" spans="1:6" x14ac:dyDescent="0.25">
      <c r="A148" s="142" t="str">
        <f>_xlfn.IFNA(VLOOKUP(B148,Stammdaten!$A$17:$B$300,2,FALSE),"")</f>
        <v/>
      </c>
      <c r="B148" s="47"/>
      <c r="C148" s="103"/>
      <c r="D148" s="71"/>
      <c r="E148" s="5"/>
      <c r="F148" s="65" t="str">
        <f>IF(ISBLANK(B148),"",IF(C148=Hilfstabelle!$K$3,0,IF(ISBLANK(E148),D148*$B$12/100,E148)))</f>
        <v/>
      </c>
    </row>
    <row r="149" spans="1:6" x14ac:dyDescent="0.25">
      <c r="A149" s="142" t="str">
        <f>_xlfn.IFNA(VLOOKUP(B149,Stammdaten!$A$17:$B$300,2,FALSE),"")</f>
        <v/>
      </c>
      <c r="B149" s="47"/>
      <c r="C149" s="103"/>
      <c r="D149" s="71"/>
      <c r="E149" s="5"/>
      <c r="F149" s="65" t="str">
        <f>IF(ISBLANK(B149),"",IF(C149=Hilfstabelle!$K$3,0,IF(ISBLANK(E149),D149*$B$12/100,E149)))</f>
        <v/>
      </c>
    </row>
    <row r="150" spans="1:6" x14ac:dyDescent="0.25">
      <c r="A150" s="142" t="str">
        <f>_xlfn.IFNA(VLOOKUP(B150,Stammdaten!$A$17:$B$300,2,FALSE),"")</f>
        <v/>
      </c>
      <c r="B150" s="47"/>
      <c r="C150" s="103"/>
      <c r="D150" s="71"/>
      <c r="E150" s="5"/>
      <c r="F150" s="65" t="str">
        <f>IF(ISBLANK(B150),"",IF(C150=Hilfstabelle!$K$3,0,IF(ISBLANK(E150),D150*$B$12/100,E150)))</f>
        <v/>
      </c>
    </row>
    <row r="151" spans="1:6" x14ac:dyDescent="0.25">
      <c r="A151" s="142" t="str">
        <f>_xlfn.IFNA(VLOOKUP(B151,Stammdaten!$A$17:$B$300,2,FALSE),"")</f>
        <v/>
      </c>
      <c r="B151" s="47"/>
      <c r="C151" s="103"/>
      <c r="D151" s="71"/>
      <c r="E151" s="5"/>
      <c r="F151" s="65" t="str">
        <f>IF(ISBLANK(B151),"",IF(C151=Hilfstabelle!$K$3,0,IF(ISBLANK(E151),D151*$B$12/100,E151)))</f>
        <v/>
      </c>
    </row>
    <row r="152" spans="1:6" x14ac:dyDescent="0.25">
      <c r="A152" s="142" t="str">
        <f>_xlfn.IFNA(VLOOKUP(B152,Stammdaten!$A$17:$B$300,2,FALSE),"")</f>
        <v/>
      </c>
      <c r="B152" s="47"/>
      <c r="C152" s="103"/>
      <c r="D152" s="71"/>
      <c r="E152" s="5"/>
      <c r="F152" s="65" t="str">
        <f>IF(ISBLANK(B152),"",IF(C152=Hilfstabelle!$K$3,0,IF(ISBLANK(E152),D152*$B$12/100,E152)))</f>
        <v/>
      </c>
    </row>
    <row r="153" spans="1:6" x14ac:dyDescent="0.25">
      <c r="A153" s="142" t="str">
        <f>_xlfn.IFNA(VLOOKUP(B153,Stammdaten!$A$17:$B$300,2,FALSE),"")</f>
        <v/>
      </c>
      <c r="B153" s="47"/>
      <c r="C153" s="103"/>
      <c r="D153" s="71"/>
      <c r="E153" s="5"/>
      <c r="F153" s="65" t="str">
        <f>IF(ISBLANK(B153),"",IF(C153=Hilfstabelle!$K$3,0,IF(ISBLANK(E153),D153*$B$12/100,E153)))</f>
        <v/>
      </c>
    </row>
    <row r="154" spans="1:6" x14ac:dyDescent="0.25">
      <c r="A154" s="142" t="str">
        <f>_xlfn.IFNA(VLOOKUP(B154,Stammdaten!$A$17:$B$300,2,FALSE),"")</f>
        <v/>
      </c>
      <c r="B154" s="47"/>
      <c r="C154" s="103"/>
      <c r="D154" s="71"/>
      <c r="E154" s="5"/>
      <c r="F154" s="65" t="str">
        <f>IF(ISBLANK(B154),"",IF(C154=Hilfstabelle!$K$3,0,IF(ISBLANK(E154),D154*$B$12/100,E154)))</f>
        <v/>
      </c>
    </row>
    <row r="155" spans="1:6" x14ac:dyDescent="0.25">
      <c r="A155" s="142" t="str">
        <f>_xlfn.IFNA(VLOOKUP(B155,Stammdaten!$A$17:$B$300,2,FALSE),"")</f>
        <v/>
      </c>
      <c r="B155" s="47"/>
      <c r="C155" s="103"/>
      <c r="D155" s="71"/>
      <c r="E155" s="5"/>
      <c r="F155" s="65" t="str">
        <f>IF(ISBLANK(B155),"",IF(C155=Hilfstabelle!$K$3,0,IF(ISBLANK(E155),D155*$B$12/100,E155)))</f>
        <v/>
      </c>
    </row>
    <row r="156" spans="1:6" x14ac:dyDescent="0.25">
      <c r="A156" s="142" t="str">
        <f>_xlfn.IFNA(VLOOKUP(B156,Stammdaten!$A$17:$B$300,2,FALSE),"")</f>
        <v/>
      </c>
      <c r="B156" s="47"/>
      <c r="C156" s="103"/>
      <c r="D156" s="71"/>
      <c r="E156" s="5"/>
      <c r="F156" s="65" t="str">
        <f>IF(ISBLANK(B156),"",IF(C156=Hilfstabelle!$K$3,0,IF(ISBLANK(E156),D156*$B$12/100,E156)))</f>
        <v/>
      </c>
    </row>
    <row r="157" spans="1:6" x14ac:dyDescent="0.25">
      <c r="A157" s="142" t="str">
        <f>_xlfn.IFNA(VLOOKUP(B157,Stammdaten!$A$17:$B$300,2,FALSE),"")</f>
        <v/>
      </c>
      <c r="B157" s="47"/>
      <c r="C157" s="103"/>
      <c r="D157" s="71"/>
      <c r="E157" s="5"/>
      <c r="F157" s="65" t="str">
        <f>IF(ISBLANK(B157),"",IF(C157=Hilfstabelle!$K$3,0,IF(ISBLANK(E157),D157*$B$12/100,E157)))</f>
        <v/>
      </c>
    </row>
    <row r="158" spans="1:6" x14ac:dyDescent="0.25">
      <c r="A158" s="142" t="str">
        <f>_xlfn.IFNA(VLOOKUP(B158,Stammdaten!$A$17:$B$300,2,FALSE),"")</f>
        <v/>
      </c>
      <c r="B158" s="47"/>
      <c r="C158" s="103"/>
      <c r="D158" s="71"/>
      <c r="E158" s="5"/>
      <c r="F158" s="65" t="str">
        <f>IF(ISBLANK(B158),"",IF(C158=Hilfstabelle!$K$3,0,IF(ISBLANK(E158),D158*$B$12/100,E158)))</f>
        <v/>
      </c>
    </row>
    <row r="159" spans="1:6" x14ac:dyDescent="0.25">
      <c r="A159" s="142" t="str">
        <f>_xlfn.IFNA(VLOOKUP(B159,Stammdaten!$A$17:$B$300,2,FALSE),"")</f>
        <v/>
      </c>
      <c r="B159" s="47"/>
      <c r="C159" s="103"/>
      <c r="D159" s="71"/>
      <c r="E159" s="5"/>
      <c r="F159" s="65" t="str">
        <f>IF(ISBLANK(B159),"",IF(C159=Hilfstabelle!$K$3,0,IF(ISBLANK(E159),D159*$B$12/100,E159)))</f>
        <v/>
      </c>
    </row>
    <row r="160" spans="1:6" x14ac:dyDescent="0.25">
      <c r="A160" s="142" t="str">
        <f>_xlfn.IFNA(VLOOKUP(B160,Stammdaten!$A$17:$B$300,2,FALSE),"")</f>
        <v/>
      </c>
      <c r="B160" s="47"/>
      <c r="C160" s="103"/>
      <c r="D160" s="71"/>
      <c r="E160" s="5"/>
      <c r="F160" s="65" t="str">
        <f>IF(ISBLANK(B160),"",IF(C160=Hilfstabelle!$K$3,0,IF(ISBLANK(E160),D160*$B$12/100,E160)))</f>
        <v/>
      </c>
    </row>
    <row r="161" spans="1:6" x14ac:dyDescent="0.25">
      <c r="A161" s="142" t="str">
        <f>_xlfn.IFNA(VLOOKUP(B161,Stammdaten!$A$17:$B$300,2,FALSE),"")</f>
        <v/>
      </c>
      <c r="B161" s="47"/>
      <c r="C161" s="103"/>
      <c r="D161" s="71"/>
      <c r="E161" s="5"/>
      <c r="F161" s="65" t="str">
        <f>IF(ISBLANK(B161),"",IF(C161=Hilfstabelle!$K$3,0,IF(ISBLANK(E161),D161*$B$12/100,E161)))</f>
        <v/>
      </c>
    </row>
    <row r="162" spans="1:6" x14ac:dyDescent="0.25">
      <c r="A162" s="142" t="str">
        <f>_xlfn.IFNA(VLOOKUP(B162,Stammdaten!$A$17:$B$300,2,FALSE),"")</f>
        <v/>
      </c>
      <c r="B162" s="47"/>
      <c r="C162" s="103"/>
      <c r="D162" s="71"/>
      <c r="E162" s="5"/>
      <c r="F162" s="65" t="str">
        <f>IF(ISBLANK(B162),"",IF(C162=Hilfstabelle!$K$3,0,IF(ISBLANK(E162),D162*$B$12/100,E162)))</f>
        <v/>
      </c>
    </row>
    <row r="163" spans="1:6" x14ac:dyDescent="0.25">
      <c r="A163" s="142" t="str">
        <f>_xlfn.IFNA(VLOOKUP(B163,Stammdaten!$A$17:$B$300,2,FALSE),"")</f>
        <v/>
      </c>
      <c r="B163" s="47"/>
      <c r="C163" s="103"/>
      <c r="D163" s="71"/>
      <c r="E163" s="5"/>
      <c r="F163" s="65" t="str">
        <f>IF(ISBLANK(B163),"",IF(C163=Hilfstabelle!$K$3,0,IF(ISBLANK(E163),D163*$B$12/100,E163)))</f>
        <v/>
      </c>
    </row>
    <row r="164" spans="1:6" x14ac:dyDescent="0.25">
      <c r="A164" s="142" t="str">
        <f>_xlfn.IFNA(VLOOKUP(B164,Stammdaten!$A$17:$B$300,2,FALSE),"")</f>
        <v/>
      </c>
      <c r="B164" s="47"/>
      <c r="C164" s="103"/>
      <c r="D164" s="71"/>
      <c r="E164" s="5"/>
      <c r="F164" s="65" t="str">
        <f>IF(ISBLANK(B164),"",IF(C164=Hilfstabelle!$K$3,0,IF(ISBLANK(E164),D164*$B$12/100,E164)))</f>
        <v/>
      </c>
    </row>
    <row r="165" spans="1:6" x14ac:dyDescent="0.25">
      <c r="A165" s="142" t="str">
        <f>_xlfn.IFNA(VLOOKUP(B165,Stammdaten!$A$17:$B$300,2,FALSE),"")</f>
        <v/>
      </c>
      <c r="B165" s="47"/>
      <c r="C165" s="103"/>
      <c r="D165" s="71"/>
      <c r="E165" s="5"/>
      <c r="F165" s="65" t="str">
        <f>IF(ISBLANK(B165),"",IF(C165=Hilfstabelle!$K$3,0,IF(ISBLANK(E165),D165*$B$12/100,E165)))</f>
        <v/>
      </c>
    </row>
    <row r="166" spans="1:6" x14ac:dyDescent="0.25">
      <c r="A166" s="142" t="str">
        <f>_xlfn.IFNA(VLOOKUP(B166,Stammdaten!$A$17:$B$300,2,FALSE),"")</f>
        <v/>
      </c>
      <c r="B166" s="47"/>
      <c r="C166" s="103"/>
      <c r="D166" s="71"/>
      <c r="E166" s="5"/>
      <c r="F166" s="65" t="str">
        <f>IF(ISBLANK(B166),"",IF(C166=Hilfstabelle!$K$3,0,IF(ISBLANK(E166),D166*$B$12/100,E166)))</f>
        <v/>
      </c>
    </row>
    <row r="167" spans="1:6" x14ac:dyDescent="0.25">
      <c r="A167" s="142" t="str">
        <f>_xlfn.IFNA(VLOOKUP(B167,Stammdaten!$A$17:$B$300,2,FALSE),"")</f>
        <v/>
      </c>
      <c r="B167" s="47"/>
      <c r="C167" s="103"/>
      <c r="D167" s="71"/>
      <c r="E167" s="5"/>
      <c r="F167" s="65" t="str">
        <f>IF(ISBLANK(B167),"",IF(C167=Hilfstabelle!$K$3,0,IF(ISBLANK(E167),D167*$B$12/100,E167)))</f>
        <v/>
      </c>
    </row>
    <row r="168" spans="1:6" x14ac:dyDescent="0.25">
      <c r="A168" s="142" t="str">
        <f>_xlfn.IFNA(VLOOKUP(B168,Stammdaten!$A$17:$B$300,2,FALSE),"")</f>
        <v/>
      </c>
      <c r="B168" s="47"/>
      <c r="C168" s="103"/>
      <c r="D168" s="71"/>
      <c r="E168" s="5"/>
      <c r="F168" s="65" t="str">
        <f>IF(ISBLANK(B168),"",IF(C168=Hilfstabelle!$K$3,0,IF(ISBLANK(E168),D168*$B$12/100,E168)))</f>
        <v/>
      </c>
    </row>
    <row r="169" spans="1:6" x14ac:dyDescent="0.25">
      <c r="A169" s="142" t="str">
        <f>_xlfn.IFNA(VLOOKUP(B169,Stammdaten!$A$17:$B$300,2,FALSE),"")</f>
        <v/>
      </c>
      <c r="B169" s="47"/>
      <c r="C169" s="103"/>
      <c r="D169" s="71"/>
      <c r="E169" s="5"/>
      <c r="F169" s="65" t="str">
        <f>IF(ISBLANK(B169),"",IF(C169=Hilfstabelle!$K$3,0,IF(ISBLANK(E169),D169*$B$12/100,E169)))</f>
        <v/>
      </c>
    </row>
    <row r="170" spans="1:6" x14ac:dyDescent="0.25">
      <c r="A170" s="142" t="str">
        <f>_xlfn.IFNA(VLOOKUP(B170,Stammdaten!$A$17:$B$300,2,FALSE),"")</f>
        <v/>
      </c>
      <c r="B170" s="47"/>
      <c r="C170" s="103"/>
      <c r="D170" s="70"/>
      <c r="E170" s="5"/>
      <c r="F170" s="65" t="str">
        <f>IF(ISBLANK(B170),"",IF(C170=Hilfstabelle!$K$3,0,IF(ISBLANK(E170),D170*$B$12/100,E170)))</f>
        <v/>
      </c>
    </row>
    <row r="171" spans="1:6" x14ac:dyDescent="0.25">
      <c r="A171" s="142" t="str">
        <f>_xlfn.IFNA(VLOOKUP(B171,Stammdaten!$A$17:$B$300,2,FALSE),"")</f>
        <v/>
      </c>
      <c r="B171" s="47"/>
      <c r="C171" s="103"/>
      <c r="D171" s="70"/>
      <c r="E171" s="5"/>
      <c r="F171" s="65" t="str">
        <f>IF(ISBLANK(B171),"",IF(C171=Hilfstabelle!$K$3,0,IF(ISBLANK(E171),D171*$B$12/100,E171)))</f>
        <v/>
      </c>
    </row>
    <row r="172" spans="1:6" x14ac:dyDescent="0.25">
      <c r="A172" s="142" t="str">
        <f>_xlfn.IFNA(VLOOKUP(B172,Stammdaten!$A$17:$B$300,2,FALSE),"")</f>
        <v/>
      </c>
      <c r="B172" s="47"/>
      <c r="C172" s="103"/>
      <c r="D172" s="70"/>
      <c r="E172" s="5"/>
      <c r="F172" s="65" t="str">
        <f>IF(ISBLANK(B172),"",IF(C172=Hilfstabelle!$K$3,0,IF(ISBLANK(E172),D172*$B$12/100,E172)))</f>
        <v/>
      </c>
    </row>
    <row r="173" spans="1:6" x14ac:dyDescent="0.25">
      <c r="A173" s="142" t="str">
        <f>_xlfn.IFNA(VLOOKUP(B173,Stammdaten!$A$17:$B$300,2,FALSE),"")</f>
        <v/>
      </c>
      <c r="B173" s="47"/>
      <c r="C173" s="103"/>
      <c r="D173" s="70"/>
      <c r="E173" s="7"/>
      <c r="F173" s="65" t="str">
        <f>IF(ISBLANK(B173),"",IF(C173=Hilfstabelle!$K$3,0,IF(ISBLANK(E173),D173*$B$12/100,E173)))</f>
        <v/>
      </c>
    </row>
    <row r="174" spans="1:6" x14ac:dyDescent="0.25">
      <c r="A174" s="142" t="str">
        <f>_xlfn.IFNA(VLOOKUP(B174,Stammdaten!$A$17:$B$300,2,FALSE),"")</f>
        <v/>
      </c>
      <c r="B174" s="47"/>
      <c r="C174" s="103"/>
      <c r="D174" s="70"/>
      <c r="E174" s="7"/>
      <c r="F174" s="65" t="str">
        <f>IF(ISBLANK(B174),"",IF(C174=Hilfstabelle!$K$3,0,IF(ISBLANK(E174),D174*$B$12/100,E174)))</f>
        <v/>
      </c>
    </row>
    <row r="175" spans="1:6" x14ac:dyDescent="0.25">
      <c r="A175" s="142" t="str">
        <f>_xlfn.IFNA(VLOOKUP(B175,Stammdaten!$A$17:$B$300,2,FALSE),"")</f>
        <v/>
      </c>
      <c r="B175" s="47"/>
      <c r="C175" s="103"/>
      <c r="D175" s="70"/>
      <c r="E175" s="7"/>
      <c r="F175" s="65" t="str">
        <f>IF(ISBLANK(B175),"",IF(C175=Hilfstabelle!$K$3,0,IF(ISBLANK(E175),D175*$B$12/100,E175)))</f>
        <v/>
      </c>
    </row>
    <row r="176" spans="1:6" x14ac:dyDescent="0.25">
      <c r="A176" s="142" t="str">
        <f>_xlfn.IFNA(VLOOKUP(B176,Stammdaten!$A$17:$B$300,2,FALSE),"")</f>
        <v/>
      </c>
      <c r="B176" s="47"/>
      <c r="C176" s="103"/>
      <c r="D176" s="70"/>
      <c r="E176" s="7"/>
      <c r="F176" s="65" t="str">
        <f>IF(ISBLANK(B176),"",IF(C176=Hilfstabelle!$K$3,0,IF(ISBLANK(E176),D176*$B$12/100,E176)))</f>
        <v/>
      </c>
    </row>
    <row r="177" spans="1:6" x14ac:dyDescent="0.25">
      <c r="A177" s="142" t="str">
        <f>_xlfn.IFNA(VLOOKUP(B177,Stammdaten!$A$17:$B$300,2,FALSE),"")</f>
        <v/>
      </c>
      <c r="B177" s="47"/>
      <c r="C177" s="103"/>
      <c r="D177" s="70"/>
      <c r="E177" s="7"/>
      <c r="F177" s="65" t="str">
        <f>IF(ISBLANK(B177),"",IF(C177=Hilfstabelle!$K$3,0,IF(ISBLANK(E177),D177*$B$12/100,E177)))</f>
        <v/>
      </c>
    </row>
    <row r="178" spans="1:6" x14ac:dyDescent="0.25">
      <c r="A178" s="142" t="str">
        <f>_xlfn.IFNA(VLOOKUP(B178,Stammdaten!$A$17:$B$300,2,FALSE),"")</f>
        <v/>
      </c>
      <c r="B178" s="47"/>
      <c r="C178" s="103"/>
      <c r="D178" s="70"/>
      <c r="E178" s="7"/>
      <c r="F178" s="65" t="str">
        <f>IF(ISBLANK(B178),"",IF(C178=Hilfstabelle!$K$3,0,IF(ISBLANK(E178),D178*$B$12/100,E178)))</f>
        <v/>
      </c>
    </row>
    <row r="179" spans="1:6" x14ac:dyDescent="0.25">
      <c r="A179" s="142" t="str">
        <f>_xlfn.IFNA(VLOOKUP(B179,Stammdaten!$A$17:$B$300,2,FALSE),"")</f>
        <v/>
      </c>
      <c r="B179" s="47"/>
      <c r="C179" s="103"/>
      <c r="D179" s="70"/>
      <c r="E179" s="7"/>
      <c r="F179" s="65" t="str">
        <f>IF(ISBLANK(B179),"",IF(C179=Hilfstabelle!$K$3,0,IF(ISBLANK(E179),D179*$B$12/100,E179)))</f>
        <v/>
      </c>
    </row>
    <row r="180" spans="1:6" x14ac:dyDescent="0.25">
      <c r="A180" s="142" t="str">
        <f>_xlfn.IFNA(VLOOKUP(B180,Stammdaten!$A$17:$B$300,2,FALSE),"")</f>
        <v/>
      </c>
      <c r="B180" s="47"/>
      <c r="C180" s="103"/>
      <c r="D180" s="70"/>
      <c r="E180" s="7"/>
      <c r="F180" s="65" t="str">
        <f>IF(ISBLANK(B180),"",IF(C180=Hilfstabelle!$K$3,0,IF(ISBLANK(E180),D180*$B$12/100,E180)))</f>
        <v/>
      </c>
    </row>
    <row r="181" spans="1:6" x14ac:dyDescent="0.25">
      <c r="A181" s="142" t="str">
        <f>_xlfn.IFNA(VLOOKUP(B181,Stammdaten!$A$17:$B$300,2,FALSE),"")</f>
        <v/>
      </c>
      <c r="B181" s="47"/>
      <c r="C181" s="103"/>
      <c r="D181" s="70"/>
      <c r="E181" s="7"/>
      <c r="F181" s="65" t="str">
        <f>IF(ISBLANK(B181),"",IF(C181=Hilfstabelle!$K$3,0,IF(ISBLANK(E181),D181*$B$12/100,E181)))</f>
        <v/>
      </c>
    </row>
    <row r="182" spans="1:6" x14ac:dyDescent="0.25">
      <c r="A182" s="142" t="str">
        <f>_xlfn.IFNA(VLOOKUP(B182,Stammdaten!$A$17:$B$300,2,FALSE),"")</f>
        <v/>
      </c>
      <c r="B182" s="47"/>
      <c r="C182" s="103"/>
      <c r="D182" s="70"/>
      <c r="E182" s="7"/>
      <c r="F182" s="65" t="str">
        <f>IF(ISBLANK(B182),"",IF(C182=Hilfstabelle!$K$3,0,IF(ISBLANK(E182),D182*$B$12/100,E182)))</f>
        <v/>
      </c>
    </row>
    <row r="183" spans="1:6" x14ac:dyDescent="0.25">
      <c r="A183" s="142" t="str">
        <f>_xlfn.IFNA(VLOOKUP(B183,Stammdaten!$A$17:$B$300,2,FALSE),"")</f>
        <v/>
      </c>
      <c r="B183" s="47"/>
      <c r="C183" s="103"/>
      <c r="D183" s="70"/>
      <c r="E183" s="7"/>
      <c r="F183" s="65" t="str">
        <f>IF(ISBLANK(B183),"",IF(C183=Hilfstabelle!$K$3,0,IF(ISBLANK(E183),D183*$B$12/100,E183)))</f>
        <v/>
      </c>
    </row>
    <row r="184" spans="1:6" x14ac:dyDescent="0.25">
      <c r="A184" s="142" t="str">
        <f>_xlfn.IFNA(VLOOKUP(B184,Stammdaten!$A$17:$B$300,2,FALSE),"")</f>
        <v/>
      </c>
      <c r="B184" s="47"/>
      <c r="C184" s="103"/>
      <c r="D184" s="70"/>
      <c r="E184" s="7"/>
      <c r="F184" s="65" t="str">
        <f>IF(ISBLANK(B184),"",IF(C184=Hilfstabelle!$K$3,0,IF(ISBLANK(E184),D184*$B$12/100,E184)))</f>
        <v/>
      </c>
    </row>
    <row r="185" spans="1:6" x14ac:dyDescent="0.25">
      <c r="A185" s="142" t="str">
        <f>_xlfn.IFNA(VLOOKUP(B185,Stammdaten!$A$17:$B$300,2,FALSE),"")</f>
        <v/>
      </c>
      <c r="B185" s="47"/>
      <c r="C185" s="103"/>
      <c r="D185" s="70"/>
      <c r="E185" s="7"/>
      <c r="F185" s="65" t="str">
        <f>IF(ISBLANK(B185),"",IF(C185=Hilfstabelle!$K$3,0,IF(ISBLANK(E185),D185*$B$12/100,E185)))</f>
        <v/>
      </c>
    </row>
    <row r="186" spans="1:6" x14ac:dyDescent="0.25">
      <c r="A186" s="142" t="str">
        <f>_xlfn.IFNA(VLOOKUP(B186,Stammdaten!$A$17:$B$300,2,FALSE),"")</f>
        <v/>
      </c>
      <c r="B186" s="47"/>
      <c r="C186" s="103"/>
      <c r="D186" s="70"/>
      <c r="E186" s="7"/>
      <c r="F186" s="65" t="str">
        <f>IF(ISBLANK(B186),"",IF(C186=Hilfstabelle!$K$3,0,IF(ISBLANK(E186),D186*$B$12/100,E186)))</f>
        <v/>
      </c>
    </row>
    <row r="187" spans="1:6" x14ac:dyDescent="0.25">
      <c r="A187" s="142" t="str">
        <f>_xlfn.IFNA(VLOOKUP(B187,Stammdaten!$A$17:$B$300,2,FALSE),"")</f>
        <v/>
      </c>
      <c r="B187" s="47"/>
      <c r="C187" s="103"/>
      <c r="D187" s="70"/>
      <c r="E187" s="7"/>
      <c r="F187" s="65" t="str">
        <f>IF(ISBLANK(B187),"",IF(C187=Hilfstabelle!$K$3,0,IF(ISBLANK(E187),D187*$B$12/100,E187)))</f>
        <v/>
      </c>
    </row>
    <row r="188" spans="1:6" x14ac:dyDescent="0.25">
      <c r="A188" s="142" t="str">
        <f>_xlfn.IFNA(VLOOKUP(B188,Stammdaten!$A$17:$B$300,2,FALSE),"")</f>
        <v/>
      </c>
      <c r="B188" s="47"/>
      <c r="C188" s="103"/>
      <c r="D188" s="70"/>
      <c r="E188" s="7"/>
      <c r="F188" s="65" t="str">
        <f>IF(ISBLANK(B188),"",IF(C188=Hilfstabelle!$K$3,0,IF(ISBLANK(E188),D188*$B$12/100,E188)))</f>
        <v/>
      </c>
    </row>
    <row r="189" spans="1:6" x14ac:dyDescent="0.25">
      <c r="A189" s="142" t="str">
        <f>_xlfn.IFNA(VLOOKUP(B189,Stammdaten!$A$17:$B$300,2,FALSE),"")</f>
        <v/>
      </c>
      <c r="B189" s="47"/>
      <c r="C189" s="103"/>
      <c r="D189" s="70"/>
      <c r="E189" s="7"/>
      <c r="F189" s="65" t="str">
        <f>IF(ISBLANK(B189),"",IF(C189=Hilfstabelle!$K$3,0,IF(ISBLANK(E189),D189*$B$12/100,E189)))</f>
        <v/>
      </c>
    </row>
    <row r="190" spans="1:6" x14ac:dyDescent="0.25">
      <c r="A190" s="142" t="str">
        <f>_xlfn.IFNA(VLOOKUP(B190,Stammdaten!$A$17:$B$300,2,FALSE),"")</f>
        <v/>
      </c>
      <c r="B190" s="47"/>
      <c r="C190" s="103"/>
      <c r="D190" s="70"/>
      <c r="E190" s="7"/>
      <c r="F190" s="65" t="str">
        <f>IF(ISBLANK(B190),"",IF(C190=Hilfstabelle!$K$3,0,IF(ISBLANK(E190),D190*$B$12/100,E190)))</f>
        <v/>
      </c>
    </row>
    <row r="191" spans="1:6" x14ac:dyDescent="0.25">
      <c r="A191" s="142" t="str">
        <f>_xlfn.IFNA(VLOOKUP(B191,Stammdaten!$A$17:$B$300,2,FALSE),"")</f>
        <v/>
      </c>
      <c r="B191" s="47"/>
      <c r="C191" s="103"/>
      <c r="D191" s="70"/>
      <c r="E191" s="7"/>
      <c r="F191" s="65" t="str">
        <f>IF(ISBLANK(B191),"",IF(C191=Hilfstabelle!$K$3,0,IF(ISBLANK(E191),D191*$B$12/100,E191)))</f>
        <v/>
      </c>
    </row>
    <row r="192" spans="1:6" x14ac:dyDescent="0.25">
      <c r="A192" s="142" t="str">
        <f>_xlfn.IFNA(VLOOKUP(B192,Stammdaten!$A$17:$B$300,2,FALSE),"")</f>
        <v/>
      </c>
      <c r="B192" s="47"/>
      <c r="C192" s="103"/>
      <c r="D192" s="70"/>
      <c r="E192" s="7"/>
      <c r="F192" s="65" t="str">
        <f>IF(ISBLANK(B192),"",IF(C192=Hilfstabelle!$K$3,0,IF(ISBLANK(E192),D192*$B$12/100,E192)))</f>
        <v/>
      </c>
    </row>
    <row r="193" spans="1:6" x14ac:dyDescent="0.25">
      <c r="A193" s="142" t="str">
        <f>_xlfn.IFNA(VLOOKUP(B193,Stammdaten!$A$17:$B$300,2,FALSE),"")</f>
        <v/>
      </c>
      <c r="B193" s="47"/>
      <c r="C193" s="103"/>
      <c r="D193" s="70"/>
      <c r="E193" s="7"/>
      <c r="F193" s="65" t="str">
        <f>IF(ISBLANK(B193),"",IF(C193=Hilfstabelle!$K$3,0,IF(ISBLANK(E193),D193*$B$12/100,E193)))</f>
        <v/>
      </c>
    </row>
    <row r="194" spans="1:6" x14ac:dyDescent="0.25">
      <c r="A194" s="142" t="str">
        <f>_xlfn.IFNA(VLOOKUP(B194,Stammdaten!$A$17:$B$300,2,FALSE),"")</f>
        <v/>
      </c>
      <c r="B194" s="47"/>
      <c r="C194" s="103"/>
      <c r="D194" s="70"/>
      <c r="E194" s="7"/>
      <c r="F194" s="65" t="str">
        <f>IF(ISBLANK(B194),"",IF(C194=Hilfstabelle!$K$3,0,IF(ISBLANK(E194),D194*$B$12/100,E194)))</f>
        <v/>
      </c>
    </row>
    <row r="195" spans="1:6" x14ac:dyDescent="0.25">
      <c r="A195" s="142" t="str">
        <f>_xlfn.IFNA(VLOOKUP(B195,Stammdaten!$A$17:$B$300,2,FALSE),"")</f>
        <v/>
      </c>
      <c r="B195" s="47"/>
      <c r="C195" s="103"/>
      <c r="D195" s="70"/>
      <c r="E195" s="7"/>
      <c r="F195" s="65" t="str">
        <f>IF(ISBLANK(B195),"",IF(C195=Hilfstabelle!$K$3,0,IF(ISBLANK(E195),D195*$B$12/100,E195)))</f>
        <v/>
      </c>
    </row>
    <row r="196" spans="1:6" x14ac:dyDescent="0.25">
      <c r="A196" s="142" t="str">
        <f>_xlfn.IFNA(VLOOKUP(B196,Stammdaten!$A$17:$B$300,2,FALSE),"")</f>
        <v/>
      </c>
      <c r="B196" s="47"/>
      <c r="C196" s="103"/>
      <c r="D196" s="70"/>
      <c r="E196" s="7"/>
      <c r="F196" s="65" t="str">
        <f>IF(ISBLANK(B196),"",IF(C196=Hilfstabelle!$K$3,0,IF(ISBLANK(E196),D196*$B$12/100,E196)))</f>
        <v/>
      </c>
    </row>
    <row r="197" spans="1:6" x14ac:dyDescent="0.25">
      <c r="A197" s="142" t="str">
        <f>_xlfn.IFNA(VLOOKUP(B197,Stammdaten!$A$17:$B$300,2,FALSE),"")</f>
        <v/>
      </c>
      <c r="B197" s="47"/>
      <c r="C197" s="103"/>
      <c r="D197" s="70"/>
      <c r="E197" s="7"/>
      <c r="F197" s="65" t="str">
        <f>IF(ISBLANK(B197),"",IF(C197=Hilfstabelle!$K$3,0,IF(ISBLANK(E197),D197*$B$12/100,E197)))</f>
        <v/>
      </c>
    </row>
    <row r="198" spans="1:6" x14ac:dyDescent="0.25">
      <c r="A198" s="142" t="str">
        <f>_xlfn.IFNA(VLOOKUP(B198,Stammdaten!$A$17:$B$300,2,FALSE),"")</f>
        <v/>
      </c>
      <c r="B198" s="47"/>
      <c r="C198" s="103"/>
      <c r="D198" s="70"/>
      <c r="E198" s="7"/>
      <c r="F198" s="65" t="str">
        <f>IF(ISBLANK(B198),"",IF(C198=Hilfstabelle!$K$3,0,IF(ISBLANK(E198),D198*$B$12/100,E198)))</f>
        <v/>
      </c>
    </row>
    <row r="199" spans="1:6" x14ac:dyDescent="0.25">
      <c r="A199" s="142" t="str">
        <f>_xlfn.IFNA(VLOOKUP(B199,Stammdaten!$A$17:$B$300,2,FALSE),"")</f>
        <v/>
      </c>
      <c r="B199" s="47"/>
      <c r="C199" s="103"/>
      <c r="D199" s="70"/>
      <c r="E199" s="7"/>
      <c r="F199" s="65" t="str">
        <f>IF(ISBLANK(B199),"",IF(C199=Hilfstabelle!$K$3,0,IF(ISBLANK(E199),D199*$B$12/100,E199)))</f>
        <v/>
      </c>
    </row>
    <row r="200" spans="1:6" x14ac:dyDescent="0.25">
      <c r="A200" s="142" t="str">
        <f>_xlfn.IFNA(VLOOKUP(B200,Stammdaten!$A$17:$B$300,2,FALSE),"")</f>
        <v/>
      </c>
      <c r="B200" s="47"/>
      <c r="C200" s="103"/>
      <c r="D200" s="70"/>
      <c r="E200" s="7"/>
      <c r="F200" s="65" t="str">
        <f>IF(ISBLANK(B200),"",IF(C200=Hilfstabelle!$K$3,0,IF(ISBLANK(E200),D200*$B$12/100,E200)))</f>
        <v/>
      </c>
    </row>
    <row r="201" spans="1:6" x14ac:dyDescent="0.25">
      <c r="A201" s="142" t="str">
        <f>_xlfn.IFNA(VLOOKUP(B201,Stammdaten!$A$17:$B$300,2,FALSE),"")</f>
        <v/>
      </c>
      <c r="B201" s="47"/>
      <c r="C201" s="103"/>
      <c r="D201" s="70"/>
      <c r="E201" s="7"/>
      <c r="F201" s="65" t="str">
        <f>IF(ISBLANK(B201),"",IF(C201=Hilfstabelle!$K$3,0,IF(ISBLANK(E201),D201*$B$12/100,E201)))</f>
        <v/>
      </c>
    </row>
    <row r="202" spans="1:6" x14ac:dyDescent="0.25">
      <c r="A202" s="142" t="str">
        <f>_xlfn.IFNA(VLOOKUP(B202,Stammdaten!$A$17:$B$300,2,FALSE),"")</f>
        <v/>
      </c>
      <c r="B202" s="47"/>
      <c r="C202" s="103"/>
      <c r="D202" s="70"/>
      <c r="E202" s="7"/>
      <c r="F202" s="65" t="str">
        <f>IF(ISBLANK(B202),"",IF(C202=Hilfstabelle!$K$3,0,IF(ISBLANK(E202),D202*$B$12/100,E202)))</f>
        <v/>
      </c>
    </row>
    <row r="203" spans="1:6" x14ac:dyDescent="0.25">
      <c r="A203" s="142" t="str">
        <f>_xlfn.IFNA(VLOOKUP(B203,Stammdaten!$A$17:$B$300,2,FALSE),"")</f>
        <v/>
      </c>
      <c r="B203" s="47"/>
      <c r="C203" s="103"/>
      <c r="D203" s="70"/>
      <c r="E203" s="7"/>
      <c r="F203" s="65" t="str">
        <f>IF(ISBLANK(B203),"",IF(C203=Hilfstabelle!$K$3,0,IF(ISBLANK(E203),D203*$B$12/100,E203)))</f>
        <v/>
      </c>
    </row>
    <row r="204" spans="1:6" x14ac:dyDescent="0.25">
      <c r="A204" s="142" t="str">
        <f>_xlfn.IFNA(VLOOKUP(B204,Stammdaten!$A$17:$B$300,2,FALSE),"")</f>
        <v/>
      </c>
      <c r="B204" s="47"/>
      <c r="C204" s="103"/>
      <c r="D204" s="70"/>
      <c r="E204" s="7"/>
      <c r="F204" s="65" t="str">
        <f>IF(ISBLANK(B204),"",IF(C204=Hilfstabelle!$K$3,0,IF(ISBLANK(E204),D204*$B$12/100,E204)))</f>
        <v/>
      </c>
    </row>
    <row r="205" spans="1:6" x14ac:dyDescent="0.25">
      <c r="A205" s="142" t="str">
        <f>_xlfn.IFNA(VLOOKUP(B205,Stammdaten!$A$17:$B$300,2,FALSE),"")</f>
        <v/>
      </c>
      <c r="B205" s="47"/>
      <c r="C205" s="103"/>
      <c r="D205" s="70"/>
      <c r="E205" s="7"/>
      <c r="F205" s="65" t="str">
        <f>IF(ISBLANK(B205),"",IF(C205=Hilfstabelle!$K$3,0,IF(ISBLANK(E205),D205*$B$12/100,E205)))</f>
        <v/>
      </c>
    </row>
    <row r="206" spans="1:6" x14ac:dyDescent="0.25">
      <c r="A206" s="142" t="str">
        <f>_xlfn.IFNA(VLOOKUP(B206,Stammdaten!$A$17:$B$300,2,FALSE),"")</f>
        <v/>
      </c>
      <c r="B206" s="47"/>
      <c r="C206" s="103"/>
      <c r="D206" s="70"/>
      <c r="E206" s="7"/>
      <c r="F206" s="65" t="str">
        <f>IF(ISBLANK(B206),"",IF(C206=Hilfstabelle!$K$3,0,IF(ISBLANK(E206),D206*$B$12/100,E206)))</f>
        <v/>
      </c>
    </row>
    <row r="207" spans="1:6" x14ac:dyDescent="0.25">
      <c r="A207" s="142" t="str">
        <f>_xlfn.IFNA(VLOOKUP(B207,Stammdaten!$A$17:$B$300,2,FALSE),"")</f>
        <v/>
      </c>
      <c r="B207" s="47"/>
      <c r="C207" s="103"/>
      <c r="D207" s="70"/>
      <c r="E207" s="7"/>
      <c r="F207" s="65" t="str">
        <f>IF(ISBLANK(B207),"",IF(C207=Hilfstabelle!$K$3,0,IF(ISBLANK(E207),D207*$B$12/100,E207)))</f>
        <v/>
      </c>
    </row>
    <row r="208" spans="1:6" x14ac:dyDescent="0.25">
      <c r="A208" s="142" t="str">
        <f>_xlfn.IFNA(VLOOKUP(B208,Stammdaten!$A$17:$B$300,2,FALSE),"")</f>
        <v/>
      </c>
      <c r="B208" s="47"/>
      <c r="C208" s="103"/>
      <c r="D208" s="70"/>
      <c r="E208" s="7"/>
      <c r="F208" s="65" t="str">
        <f>IF(ISBLANK(B208),"",IF(C208=Hilfstabelle!$K$3,0,IF(ISBLANK(E208),D208*$B$12/100,E208)))</f>
        <v/>
      </c>
    </row>
    <row r="209" spans="1:6" x14ac:dyDescent="0.25">
      <c r="A209" s="142" t="str">
        <f>_xlfn.IFNA(VLOOKUP(B209,Stammdaten!$A$17:$B$300,2,FALSE),"")</f>
        <v/>
      </c>
      <c r="B209" s="47"/>
      <c r="C209" s="103"/>
      <c r="D209" s="70"/>
      <c r="E209" s="7"/>
      <c r="F209" s="65" t="str">
        <f>IF(ISBLANK(B209),"",IF(C209=Hilfstabelle!$K$3,0,IF(ISBLANK(E209),D209*$B$12/100,E209)))</f>
        <v/>
      </c>
    </row>
    <row r="210" spans="1:6" x14ac:dyDescent="0.25">
      <c r="A210" s="142" t="str">
        <f>_xlfn.IFNA(VLOOKUP(B210,Stammdaten!$A$17:$B$300,2,FALSE),"")</f>
        <v/>
      </c>
      <c r="B210" s="47"/>
      <c r="C210" s="103"/>
      <c r="D210" s="70"/>
      <c r="E210" s="7"/>
      <c r="F210" s="65" t="str">
        <f>IF(ISBLANK(B210),"",IF(C210=Hilfstabelle!$K$3,0,IF(ISBLANK(E210),D210*$B$12/100,E210)))</f>
        <v/>
      </c>
    </row>
    <row r="211" spans="1:6" x14ac:dyDescent="0.25">
      <c r="A211" s="142" t="str">
        <f>_xlfn.IFNA(VLOOKUP(B211,Stammdaten!$A$17:$B$300,2,FALSE),"")</f>
        <v/>
      </c>
      <c r="B211" s="47"/>
      <c r="C211" s="103"/>
      <c r="D211" s="70"/>
      <c r="E211" s="7"/>
      <c r="F211" s="65" t="str">
        <f>IF(ISBLANK(B211),"",IF(C211=Hilfstabelle!$K$3,0,IF(ISBLANK(E211),D211*$B$12/100,E211)))</f>
        <v/>
      </c>
    </row>
    <row r="212" spans="1:6" x14ac:dyDescent="0.25">
      <c r="A212" s="142" t="str">
        <f>_xlfn.IFNA(VLOOKUP(B212,Stammdaten!$A$17:$B$300,2,FALSE),"")</f>
        <v/>
      </c>
      <c r="B212" s="47"/>
      <c r="C212" s="103"/>
      <c r="D212" s="70"/>
      <c r="E212" s="7"/>
      <c r="F212" s="65" t="str">
        <f>IF(ISBLANK(B212),"",IF(C212=Hilfstabelle!$K$3,0,IF(ISBLANK(E212),D212*$B$12/100,E212)))</f>
        <v/>
      </c>
    </row>
    <row r="213" spans="1:6" x14ac:dyDescent="0.25">
      <c r="A213" s="142" t="str">
        <f>_xlfn.IFNA(VLOOKUP(B213,Stammdaten!$A$17:$B$300,2,FALSE),"")</f>
        <v/>
      </c>
      <c r="B213" s="47"/>
      <c r="C213" s="103"/>
      <c r="D213" s="70"/>
      <c r="E213" s="7"/>
      <c r="F213" s="65" t="str">
        <f>IF(ISBLANK(B213),"",IF(C213=Hilfstabelle!$K$3,0,IF(ISBLANK(E213),D213*$B$12/100,E213)))</f>
        <v/>
      </c>
    </row>
    <row r="214" spans="1:6" x14ac:dyDescent="0.25">
      <c r="A214" s="142" t="str">
        <f>_xlfn.IFNA(VLOOKUP(B214,Stammdaten!$A$17:$B$300,2,FALSE),"")</f>
        <v/>
      </c>
      <c r="B214" s="47"/>
      <c r="C214" s="103"/>
      <c r="D214" s="70"/>
      <c r="E214" s="7"/>
      <c r="F214" s="65" t="str">
        <f>IF(ISBLANK(B214),"",IF(C214=Hilfstabelle!$K$3,0,IF(ISBLANK(E214),D214*$B$12/100,E214)))</f>
        <v/>
      </c>
    </row>
    <row r="215" spans="1:6" x14ac:dyDescent="0.25">
      <c r="A215" s="142" t="str">
        <f>_xlfn.IFNA(VLOOKUP(B215,Stammdaten!$A$17:$B$300,2,FALSE),"")</f>
        <v/>
      </c>
      <c r="B215" s="47"/>
      <c r="C215" s="103"/>
      <c r="D215" s="70"/>
      <c r="E215" s="7"/>
      <c r="F215" s="65" t="str">
        <f>IF(ISBLANK(B215),"",IF(C215=Hilfstabelle!$K$3,0,IF(ISBLANK(E215),D215*$B$12/100,E215)))</f>
        <v/>
      </c>
    </row>
    <row r="216" spans="1:6" x14ac:dyDescent="0.25">
      <c r="A216" s="142" t="str">
        <f>_xlfn.IFNA(VLOOKUP(B216,Stammdaten!$A$17:$B$300,2,FALSE),"")</f>
        <v/>
      </c>
      <c r="B216" s="47"/>
      <c r="C216" s="103"/>
      <c r="D216" s="70"/>
      <c r="E216" s="7"/>
      <c r="F216" s="65" t="str">
        <f>IF(ISBLANK(B216),"",IF(C216=Hilfstabelle!$K$3,0,IF(ISBLANK(E216),D216*$B$12/100,E216)))</f>
        <v/>
      </c>
    </row>
    <row r="217" spans="1:6" x14ac:dyDescent="0.25">
      <c r="A217" s="142" t="str">
        <f>_xlfn.IFNA(VLOOKUP(B217,Stammdaten!$A$17:$B$300,2,FALSE),"")</f>
        <v/>
      </c>
      <c r="B217" s="47"/>
      <c r="C217" s="103"/>
      <c r="D217" s="70"/>
      <c r="E217" s="7"/>
      <c r="F217" s="65" t="str">
        <f>IF(ISBLANK(B217),"",IF(C217=Hilfstabelle!$K$3,0,IF(ISBLANK(E217),D217*$B$12/100,E217)))</f>
        <v/>
      </c>
    </row>
    <row r="218" spans="1:6" x14ac:dyDescent="0.25">
      <c r="A218" s="142" t="str">
        <f>_xlfn.IFNA(VLOOKUP(B218,Stammdaten!$A$17:$B$300,2,FALSE),"")</f>
        <v/>
      </c>
      <c r="B218" s="47"/>
      <c r="C218" s="103"/>
      <c r="D218" s="70"/>
      <c r="E218" s="7"/>
      <c r="F218" s="65" t="str">
        <f>IF(ISBLANK(B218),"",IF(C218=Hilfstabelle!$K$3,0,IF(ISBLANK(E218),D218*$B$12/100,E218)))</f>
        <v/>
      </c>
    </row>
    <row r="219" spans="1:6" x14ac:dyDescent="0.25">
      <c r="A219" s="142" t="str">
        <f>_xlfn.IFNA(VLOOKUP(B219,Stammdaten!$A$17:$B$300,2,FALSE),"")</f>
        <v/>
      </c>
      <c r="B219" s="47"/>
      <c r="C219" s="103"/>
      <c r="D219" s="70"/>
      <c r="E219" s="7"/>
      <c r="F219" s="65" t="str">
        <f>IF(ISBLANK(B219),"",IF(C219=Hilfstabelle!$K$3,0,IF(ISBLANK(E219),D219*$B$12/100,E219)))</f>
        <v/>
      </c>
    </row>
    <row r="220" spans="1:6" x14ac:dyDescent="0.25">
      <c r="A220" s="142" t="str">
        <f>_xlfn.IFNA(VLOOKUP(B220,Stammdaten!$A$17:$B$300,2,FALSE),"")</f>
        <v/>
      </c>
      <c r="B220" s="47"/>
      <c r="C220" s="103"/>
      <c r="D220" s="70"/>
      <c r="E220" s="7"/>
      <c r="F220" s="65" t="str">
        <f>IF(ISBLANK(B220),"",IF(C220=Hilfstabelle!$K$3,0,IF(ISBLANK(E220),D220*$B$12/100,E220)))</f>
        <v/>
      </c>
    </row>
    <row r="221" spans="1:6" x14ac:dyDescent="0.25">
      <c r="A221" s="142" t="str">
        <f>_xlfn.IFNA(VLOOKUP(B221,Stammdaten!$A$17:$B$300,2,FALSE),"")</f>
        <v/>
      </c>
      <c r="B221" s="47"/>
      <c r="C221" s="103"/>
      <c r="D221" s="70"/>
      <c r="E221" s="7"/>
      <c r="F221" s="65" t="str">
        <f>IF(ISBLANK(B221),"",IF(C221=Hilfstabelle!$K$3,0,IF(ISBLANK(E221),D221*$B$12/100,E221)))</f>
        <v/>
      </c>
    </row>
    <row r="222" spans="1:6" x14ac:dyDescent="0.25">
      <c r="A222" s="142" t="str">
        <f>_xlfn.IFNA(VLOOKUP(B222,Stammdaten!$A$17:$B$300,2,FALSE),"")</f>
        <v/>
      </c>
      <c r="B222" s="47"/>
      <c r="C222" s="103"/>
      <c r="D222" s="70"/>
      <c r="E222" s="7"/>
      <c r="F222" s="65" t="str">
        <f>IF(ISBLANK(B222),"",IF(C222=Hilfstabelle!$K$3,0,IF(ISBLANK(E222),D222*$B$12/100,E222)))</f>
        <v/>
      </c>
    </row>
    <row r="223" spans="1:6" x14ac:dyDescent="0.25">
      <c r="A223" s="142" t="str">
        <f>_xlfn.IFNA(VLOOKUP(B223,Stammdaten!$A$17:$B$300,2,FALSE),"")</f>
        <v/>
      </c>
      <c r="B223" s="47"/>
      <c r="C223" s="103"/>
      <c r="D223" s="70"/>
      <c r="E223" s="7"/>
      <c r="F223" s="65" t="str">
        <f>IF(ISBLANK(B223),"",IF(C223=Hilfstabelle!$K$3,0,IF(ISBLANK(E223),D223*$B$12/100,E223)))</f>
        <v/>
      </c>
    </row>
    <row r="224" spans="1:6" x14ac:dyDescent="0.25">
      <c r="A224" s="142" t="str">
        <f>_xlfn.IFNA(VLOOKUP(B224,Stammdaten!$A$17:$B$300,2,FALSE),"")</f>
        <v/>
      </c>
      <c r="B224" s="47"/>
      <c r="C224" s="103"/>
      <c r="D224" s="70"/>
      <c r="E224" s="7"/>
      <c r="F224" s="65" t="str">
        <f>IF(ISBLANK(B224),"",IF(C224=Hilfstabelle!$K$3,0,IF(ISBLANK(E224),D224*$B$12/100,E224)))</f>
        <v/>
      </c>
    </row>
    <row r="225" spans="1:6" x14ac:dyDescent="0.25">
      <c r="A225" s="142" t="str">
        <f>_xlfn.IFNA(VLOOKUP(B225,Stammdaten!$A$17:$B$300,2,FALSE),"")</f>
        <v/>
      </c>
      <c r="B225" s="47"/>
      <c r="C225" s="103"/>
      <c r="D225" s="70"/>
      <c r="E225" s="7"/>
      <c r="F225" s="65" t="str">
        <f>IF(ISBLANK(B225),"",IF(C225=Hilfstabelle!$K$3,0,IF(ISBLANK(E225),D225*$B$12/100,E225)))</f>
        <v/>
      </c>
    </row>
    <row r="226" spans="1:6" x14ac:dyDescent="0.25">
      <c r="A226" s="142" t="str">
        <f>_xlfn.IFNA(VLOOKUP(B226,Stammdaten!$A$17:$B$300,2,FALSE),"")</f>
        <v/>
      </c>
      <c r="B226" s="47"/>
      <c r="C226" s="103"/>
      <c r="D226" s="70"/>
      <c r="E226" s="7"/>
      <c r="F226" s="65" t="str">
        <f>IF(ISBLANK(B226),"",IF(C226=Hilfstabelle!$K$3,0,IF(ISBLANK(E226),D226*$B$12/100,E226)))</f>
        <v/>
      </c>
    </row>
    <row r="227" spans="1:6" x14ac:dyDescent="0.25">
      <c r="A227" s="142" t="str">
        <f>_xlfn.IFNA(VLOOKUP(B227,Stammdaten!$A$17:$B$300,2,FALSE),"")</f>
        <v/>
      </c>
      <c r="B227" s="47"/>
      <c r="C227" s="103"/>
      <c r="D227" s="70"/>
      <c r="E227" s="7"/>
      <c r="F227" s="65" t="str">
        <f>IF(ISBLANK(B227),"",IF(C227=Hilfstabelle!$K$3,0,IF(ISBLANK(E227),D227*$B$12/100,E227)))</f>
        <v/>
      </c>
    </row>
    <row r="228" spans="1:6" x14ac:dyDescent="0.25">
      <c r="A228" s="142" t="str">
        <f>_xlfn.IFNA(VLOOKUP(B228,Stammdaten!$A$17:$B$300,2,FALSE),"")</f>
        <v/>
      </c>
      <c r="B228" s="47"/>
      <c r="C228" s="103"/>
      <c r="D228" s="70"/>
      <c r="E228" s="7"/>
      <c r="F228" s="65" t="str">
        <f>IF(ISBLANK(B228),"",IF(C228=Hilfstabelle!$K$3,0,IF(ISBLANK(E228),D228*$B$12/100,E228)))</f>
        <v/>
      </c>
    </row>
    <row r="229" spans="1:6" x14ac:dyDescent="0.25">
      <c r="A229" s="142" t="str">
        <f>_xlfn.IFNA(VLOOKUP(B229,Stammdaten!$A$17:$B$300,2,FALSE),"")</f>
        <v/>
      </c>
      <c r="B229" s="47"/>
      <c r="C229" s="103"/>
      <c r="D229" s="70"/>
      <c r="E229" s="7"/>
      <c r="F229" s="65" t="str">
        <f>IF(ISBLANK(B229),"",IF(C229=Hilfstabelle!$K$3,0,IF(ISBLANK(E229),D229*$B$12/100,E229)))</f>
        <v/>
      </c>
    </row>
    <row r="230" spans="1:6" x14ac:dyDescent="0.25">
      <c r="A230" s="142" t="str">
        <f>_xlfn.IFNA(VLOOKUP(B230,Stammdaten!$A$17:$B$300,2,FALSE),"")</f>
        <v/>
      </c>
      <c r="B230" s="47"/>
      <c r="C230" s="103"/>
      <c r="D230" s="70"/>
      <c r="E230" s="7"/>
      <c r="F230" s="65" t="str">
        <f>IF(ISBLANK(B230),"",IF(C230=Hilfstabelle!$K$3,0,IF(ISBLANK(E230),D230*$B$12/100,E230)))</f>
        <v/>
      </c>
    </row>
    <row r="231" spans="1:6" x14ac:dyDescent="0.25">
      <c r="A231" s="142" t="str">
        <f>_xlfn.IFNA(VLOOKUP(B231,Stammdaten!$A$17:$B$300,2,FALSE),"")</f>
        <v/>
      </c>
      <c r="B231" s="47"/>
      <c r="C231" s="103"/>
      <c r="D231" s="70"/>
      <c r="E231" s="7"/>
      <c r="F231" s="65" t="str">
        <f>IF(ISBLANK(B231),"",IF(C231=Hilfstabelle!$K$3,0,IF(ISBLANK(E231),D231*$B$12/100,E231)))</f>
        <v/>
      </c>
    </row>
    <row r="232" spans="1:6" x14ac:dyDescent="0.25">
      <c r="A232" s="142" t="str">
        <f>_xlfn.IFNA(VLOOKUP(B232,Stammdaten!$A$17:$B$300,2,FALSE),"")</f>
        <v/>
      </c>
      <c r="B232" s="47"/>
      <c r="C232" s="103"/>
      <c r="D232" s="70"/>
      <c r="E232" s="7"/>
      <c r="F232" s="65" t="str">
        <f>IF(ISBLANK(B232),"",IF(C232=Hilfstabelle!$K$3,0,IF(ISBLANK(E232),D232*$B$12/100,E232)))</f>
        <v/>
      </c>
    </row>
    <row r="233" spans="1:6" x14ac:dyDescent="0.25">
      <c r="A233" s="142" t="str">
        <f>_xlfn.IFNA(VLOOKUP(B233,Stammdaten!$A$17:$B$300,2,FALSE),"")</f>
        <v/>
      </c>
      <c r="B233" s="47"/>
      <c r="C233" s="103"/>
      <c r="D233" s="70"/>
      <c r="E233" s="7"/>
      <c r="F233" s="65" t="str">
        <f>IF(ISBLANK(B233),"",IF(C233=Hilfstabelle!$K$3,0,IF(ISBLANK(E233),D233*$B$12/100,E233)))</f>
        <v/>
      </c>
    </row>
    <row r="234" spans="1:6" x14ac:dyDescent="0.25">
      <c r="A234" s="142" t="str">
        <f>_xlfn.IFNA(VLOOKUP(B234,Stammdaten!$A$17:$B$300,2,FALSE),"")</f>
        <v/>
      </c>
      <c r="B234" s="47"/>
      <c r="C234" s="103"/>
      <c r="D234" s="70"/>
      <c r="E234" s="7"/>
      <c r="F234" s="65" t="str">
        <f>IF(ISBLANK(B234),"",IF(C234=Hilfstabelle!$K$3,0,IF(ISBLANK(E234),D234*$B$12/100,E234)))</f>
        <v/>
      </c>
    </row>
    <row r="235" spans="1:6" x14ac:dyDescent="0.25">
      <c r="A235" s="142" t="str">
        <f>_xlfn.IFNA(VLOOKUP(B235,Stammdaten!$A$17:$B$300,2,FALSE),"")</f>
        <v/>
      </c>
      <c r="B235" s="47"/>
      <c r="C235" s="103"/>
      <c r="D235" s="70"/>
      <c r="E235" s="7"/>
      <c r="F235" s="65" t="str">
        <f>IF(ISBLANK(B235),"",IF(C235=Hilfstabelle!$K$3,0,IF(ISBLANK(E235),D235*$B$12/100,E235)))</f>
        <v/>
      </c>
    </row>
    <row r="236" spans="1:6" x14ac:dyDescent="0.25">
      <c r="A236" s="142" t="str">
        <f>_xlfn.IFNA(VLOOKUP(B236,Stammdaten!$A$17:$B$300,2,FALSE),"")</f>
        <v/>
      </c>
      <c r="B236" s="47"/>
      <c r="C236" s="103"/>
      <c r="D236" s="70"/>
      <c r="E236" s="7"/>
      <c r="F236" s="65" t="str">
        <f>IF(ISBLANK(B236),"",IF(C236=Hilfstabelle!$K$3,0,IF(ISBLANK(E236),D236*$B$12/100,E236)))</f>
        <v/>
      </c>
    </row>
    <row r="237" spans="1:6" x14ac:dyDescent="0.25">
      <c r="A237" s="142" t="str">
        <f>_xlfn.IFNA(VLOOKUP(B237,Stammdaten!$A$17:$B$300,2,FALSE),"")</f>
        <v/>
      </c>
      <c r="B237" s="47"/>
      <c r="C237" s="103"/>
      <c r="D237" s="70"/>
      <c r="E237" s="7"/>
      <c r="F237" s="65" t="str">
        <f>IF(ISBLANK(B237),"",IF(C237=Hilfstabelle!$K$3,0,IF(ISBLANK(E237),D237*$B$12/100,E237)))</f>
        <v/>
      </c>
    </row>
    <row r="238" spans="1:6" x14ac:dyDescent="0.25">
      <c r="A238" s="142" t="str">
        <f>_xlfn.IFNA(VLOOKUP(B238,Stammdaten!$A$17:$B$300,2,FALSE),"")</f>
        <v/>
      </c>
      <c r="B238" s="47"/>
      <c r="C238" s="103"/>
      <c r="D238" s="70"/>
      <c r="E238" s="7"/>
      <c r="F238" s="65" t="str">
        <f>IF(ISBLANK(B238),"",IF(C238=Hilfstabelle!$K$3,0,IF(ISBLANK(E238),D238*$B$12/100,E238)))</f>
        <v/>
      </c>
    </row>
    <row r="239" spans="1:6" x14ac:dyDescent="0.25">
      <c r="A239" s="142" t="str">
        <f>_xlfn.IFNA(VLOOKUP(B239,Stammdaten!$A$17:$B$300,2,FALSE),"")</f>
        <v/>
      </c>
      <c r="B239" s="47"/>
      <c r="C239" s="103"/>
      <c r="D239" s="70"/>
      <c r="E239" s="7"/>
      <c r="F239" s="65" t="str">
        <f>IF(ISBLANK(B239),"",IF(C239=Hilfstabelle!$K$3,0,IF(ISBLANK(E239),D239*$B$12/100,E239)))</f>
        <v/>
      </c>
    </row>
    <row r="240" spans="1:6" x14ac:dyDescent="0.25">
      <c r="A240" s="142" t="str">
        <f>_xlfn.IFNA(VLOOKUP(B240,Stammdaten!$A$17:$B$300,2,FALSE),"")</f>
        <v/>
      </c>
      <c r="B240" s="47"/>
      <c r="C240" s="103"/>
      <c r="D240" s="70"/>
      <c r="E240" s="7"/>
      <c r="F240" s="65" t="str">
        <f>IF(ISBLANK(B240),"",IF(C240=Hilfstabelle!$K$3,0,IF(ISBLANK(E240),D240*$B$12/100,E240)))</f>
        <v/>
      </c>
    </row>
    <row r="241" spans="1:6" x14ac:dyDescent="0.25">
      <c r="A241" s="142" t="str">
        <f>_xlfn.IFNA(VLOOKUP(B241,Stammdaten!$A$17:$B$300,2,FALSE),"")</f>
        <v/>
      </c>
      <c r="B241" s="47"/>
      <c r="C241" s="103"/>
      <c r="D241" s="70"/>
      <c r="E241" s="7"/>
      <c r="F241" s="65" t="str">
        <f>IF(ISBLANK(B241),"",IF(C241=Hilfstabelle!$K$3,0,IF(ISBLANK(E241),D241*$B$12/100,E241)))</f>
        <v/>
      </c>
    </row>
    <row r="242" spans="1:6" x14ac:dyDescent="0.25">
      <c r="A242" s="142" t="str">
        <f>_xlfn.IFNA(VLOOKUP(B242,Stammdaten!$A$17:$B$300,2,FALSE),"")</f>
        <v/>
      </c>
      <c r="B242" s="47"/>
      <c r="C242" s="103"/>
      <c r="D242" s="70"/>
      <c r="E242" s="7"/>
      <c r="F242" s="65" t="str">
        <f>IF(ISBLANK(B242),"",IF(C242=Hilfstabelle!$K$3,0,IF(ISBLANK(E242),D242*$B$12/100,E242)))</f>
        <v/>
      </c>
    </row>
    <row r="243" spans="1:6" x14ac:dyDescent="0.25">
      <c r="A243" s="142" t="str">
        <f>_xlfn.IFNA(VLOOKUP(B243,Stammdaten!$A$17:$B$300,2,FALSE),"")</f>
        <v/>
      </c>
      <c r="B243" s="47"/>
      <c r="C243" s="103"/>
      <c r="D243" s="70"/>
      <c r="E243" s="7"/>
      <c r="F243" s="65" t="str">
        <f>IF(ISBLANK(B243),"",IF(C243=Hilfstabelle!$K$3,0,IF(ISBLANK(E243),D243*$B$12/100,E243)))</f>
        <v/>
      </c>
    </row>
    <row r="244" spans="1:6" x14ac:dyDescent="0.25">
      <c r="A244" s="142" t="str">
        <f>_xlfn.IFNA(VLOOKUP(B244,Stammdaten!$A$17:$B$300,2,FALSE),"")</f>
        <v/>
      </c>
      <c r="B244" s="47"/>
      <c r="C244" s="103"/>
      <c r="D244" s="70"/>
      <c r="E244" s="7"/>
      <c r="F244" s="65" t="str">
        <f>IF(ISBLANK(B244),"",IF(C244=Hilfstabelle!$K$3,0,IF(ISBLANK(E244),D244*$B$12/100,E244)))</f>
        <v/>
      </c>
    </row>
    <row r="245" spans="1:6" x14ac:dyDescent="0.25">
      <c r="A245" s="142" t="str">
        <f>_xlfn.IFNA(VLOOKUP(B245,Stammdaten!$A$17:$B$300,2,FALSE),"")</f>
        <v/>
      </c>
      <c r="B245" s="47"/>
      <c r="C245" s="103"/>
      <c r="D245" s="70"/>
      <c r="E245" s="7"/>
      <c r="F245" s="65" t="str">
        <f>IF(ISBLANK(B245),"",IF(C245=Hilfstabelle!$K$3,0,IF(ISBLANK(E245),D245*$B$12/100,E245)))</f>
        <v/>
      </c>
    </row>
    <row r="246" spans="1:6" x14ac:dyDescent="0.25">
      <c r="A246" s="142" t="str">
        <f>_xlfn.IFNA(VLOOKUP(B246,Stammdaten!$A$17:$B$300,2,FALSE),"")</f>
        <v/>
      </c>
      <c r="B246" s="47"/>
      <c r="C246" s="103"/>
      <c r="D246" s="70"/>
      <c r="E246" s="7"/>
      <c r="F246" s="65" t="str">
        <f>IF(ISBLANK(B246),"",IF(C246=Hilfstabelle!$K$3,0,IF(ISBLANK(E246),D246*$B$12/100,E246)))</f>
        <v/>
      </c>
    </row>
    <row r="247" spans="1:6" x14ac:dyDescent="0.25">
      <c r="A247" s="142" t="str">
        <f>_xlfn.IFNA(VLOOKUP(B247,Stammdaten!$A$17:$B$300,2,FALSE),"")</f>
        <v/>
      </c>
      <c r="B247" s="47"/>
      <c r="C247" s="103"/>
      <c r="D247" s="70"/>
      <c r="E247" s="7"/>
      <c r="F247" s="65" t="str">
        <f>IF(ISBLANK(B247),"",IF(C247=Hilfstabelle!$K$3,0,IF(ISBLANK(E247),D247*$B$12/100,E247)))</f>
        <v/>
      </c>
    </row>
    <row r="248" spans="1:6" x14ac:dyDescent="0.25">
      <c r="A248" s="142" t="str">
        <f>_xlfn.IFNA(VLOOKUP(B248,Stammdaten!$A$17:$B$300,2,FALSE),"")</f>
        <v/>
      </c>
      <c r="B248" s="47"/>
      <c r="C248" s="103"/>
      <c r="D248" s="70"/>
      <c r="E248" s="7"/>
      <c r="F248" s="65" t="str">
        <f>IF(ISBLANK(B248),"",IF(C248=Hilfstabelle!$K$3,0,IF(ISBLANK(E248),D248*$B$12/100,E248)))</f>
        <v/>
      </c>
    </row>
    <row r="249" spans="1:6" x14ac:dyDescent="0.25">
      <c r="A249" s="142" t="str">
        <f>_xlfn.IFNA(VLOOKUP(B249,Stammdaten!$A$17:$B$300,2,FALSE),"")</f>
        <v/>
      </c>
      <c r="B249" s="47"/>
      <c r="C249" s="103"/>
      <c r="D249" s="70"/>
      <c r="E249" s="7"/>
      <c r="F249" s="65" t="str">
        <f>IF(ISBLANK(B249),"",IF(C249=Hilfstabelle!$K$3,0,IF(ISBLANK(E249),D249*$B$12/100,E249)))</f>
        <v/>
      </c>
    </row>
    <row r="250" spans="1:6" x14ac:dyDescent="0.25">
      <c r="A250" s="142" t="str">
        <f>_xlfn.IFNA(VLOOKUP(B250,Stammdaten!$A$17:$B$300,2,FALSE),"")</f>
        <v/>
      </c>
      <c r="B250" s="47"/>
      <c r="C250" s="103"/>
      <c r="D250" s="70"/>
      <c r="E250" s="7"/>
      <c r="F250" s="65" t="str">
        <f>IF(ISBLANK(B250),"",IF(C250=Hilfstabelle!$K$3,0,IF(ISBLANK(E250),D250*$B$12/100,E250)))</f>
        <v/>
      </c>
    </row>
    <row r="251" spans="1:6" x14ac:dyDescent="0.25">
      <c r="A251" s="142" t="str">
        <f>_xlfn.IFNA(VLOOKUP(B251,Stammdaten!$A$17:$B$300,2,FALSE),"")</f>
        <v/>
      </c>
      <c r="B251" s="47"/>
      <c r="C251" s="103"/>
      <c r="D251" s="70"/>
      <c r="E251" s="7"/>
      <c r="F251" s="65" t="str">
        <f>IF(ISBLANK(B251),"",IF(C251=Hilfstabelle!$K$3,0,IF(ISBLANK(E251),D251*$B$12/100,E251)))</f>
        <v/>
      </c>
    </row>
    <row r="252" spans="1:6" x14ac:dyDescent="0.25">
      <c r="A252" s="142" t="str">
        <f>_xlfn.IFNA(VLOOKUP(B252,Stammdaten!$A$17:$B$300,2,FALSE),"")</f>
        <v/>
      </c>
      <c r="B252" s="47"/>
      <c r="C252" s="103"/>
      <c r="D252" s="70"/>
      <c r="E252" s="7"/>
      <c r="F252" s="65" t="str">
        <f>IF(ISBLANK(B252),"",IF(C252=Hilfstabelle!$K$3,0,IF(ISBLANK(E252),D252*$B$12/100,E252)))</f>
        <v/>
      </c>
    </row>
    <row r="253" spans="1:6" x14ac:dyDescent="0.25">
      <c r="A253" s="142" t="str">
        <f>_xlfn.IFNA(VLOOKUP(B253,Stammdaten!$A$17:$B$300,2,FALSE),"")</f>
        <v/>
      </c>
      <c r="B253" s="47"/>
      <c r="C253" s="103"/>
      <c r="D253" s="70"/>
      <c r="E253" s="7"/>
      <c r="F253" s="65" t="str">
        <f>IF(ISBLANK(B253),"",IF(C253=Hilfstabelle!$K$3,0,IF(ISBLANK(E253),D253*$B$12/100,E253)))</f>
        <v/>
      </c>
    </row>
    <row r="254" spans="1:6" x14ac:dyDescent="0.25">
      <c r="A254" s="142" t="str">
        <f>_xlfn.IFNA(VLOOKUP(B254,Stammdaten!$A$17:$B$300,2,FALSE),"")</f>
        <v/>
      </c>
      <c r="B254" s="47"/>
      <c r="C254" s="103"/>
      <c r="D254" s="70"/>
      <c r="E254" s="7"/>
      <c r="F254" s="65" t="str">
        <f>IF(ISBLANK(B254),"",IF(C254=Hilfstabelle!$K$3,0,IF(ISBLANK(E254),D254*$B$12/100,E254)))</f>
        <v/>
      </c>
    </row>
    <row r="255" spans="1:6" x14ac:dyDescent="0.25">
      <c r="A255" s="142" t="str">
        <f>_xlfn.IFNA(VLOOKUP(B255,Stammdaten!$A$17:$B$300,2,FALSE),"")</f>
        <v/>
      </c>
      <c r="B255" s="47"/>
      <c r="C255" s="103"/>
      <c r="D255" s="70"/>
      <c r="E255" s="7"/>
      <c r="F255" s="65" t="str">
        <f>IF(ISBLANK(B255),"",IF(C255=Hilfstabelle!$K$3,0,IF(ISBLANK(E255),D255*$B$12/100,E255)))</f>
        <v/>
      </c>
    </row>
    <row r="256" spans="1:6" x14ac:dyDescent="0.25">
      <c r="A256" s="142" t="str">
        <f>_xlfn.IFNA(VLOOKUP(B256,Stammdaten!$A$17:$B$300,2,FALSE),"")</f>
        <v/>
      </c>
      <c r="B256" s="47"/>
      <c r="C256" s="103"/>
      <c r="D256" s="70"/>
      <c r="E256" s="7"/>
      <c r="F256" s="65" t="str">
        <f>IF(ISBLANK(B256),"",IF(C256=Hilfstabelle!$K$3,0,IF(ISBLANK(E256),D256*$B$12/100,E256)))</f>
        <v/>
      </c>
    </row>
    <row r="257" spans="1:6" x14ac:dyDescent="0.25">
      <c r="A257" s="142" t="str">
        <f>_xlfn.IFNA(VLOOKUP(B257,Stammdaten!$A$17:$B$300,2,FALSE),"")</f>
        <v/>
      </c>
      <c r="B257" s="47"/>
      <c r="C257" s="103"/>
      <c r="D257" s="70"/>
      <c r="E257" s="7"/>
      <c r="F257" s="65" t="str">
        <f>IF(ISBLANK(B257),"",IF(C257=Hilfstabelle!$K$3,0,IF(ISBLANK(E257),D257*$B$12/100,E257)))</f>
        <v/>
      </c>
    </row>
    <row r="258" spans="1:6" x14ac:dyDescent="0.25">
      <c r="A258" s="142" t="str">
        <f>_xlfn.IFNA(VLOOKUP(B258,Stammdaten!$A$17:$B$300,2,FALSE),"")</f>
        <v/>
      </c>
      <c r="B258" s="47"/>
      <c r="C258" s="103"/>
      <c r="D258" s="70"/>
      <c r="E258" s="7"/>
      <c r="F258" s="65" t="str">
        <f>IF(ISBLANK(B258),"",IF(C258=Hilfstabelle!$K$3,0,IF(ISBLANK(E258),D258*$B$12/100,E258)))</f>
        <v/>
      </c>
    </row>
    <row r="259" spans="1:6" x14ac:dyDescent="0.25">
      <c r="A259" s="142" t="str">
        <f>_xlfn.IFNA(VLOOKUP(B259,Stammdaten!$A$17:$B$300,2,FALSE),"")</f>
        <v/>
      </c>
      <c r="B259" s="47"/>
      <c r="C259" s="103"/>
      <c r="D259" s="70"/>
      <c r="E259" s="7"/>
      <c r="F259" s="65" t="str">
        <f>IF(ISBLANK(B259),"",IF(C259=Hilfstabelle!$K$3,0,IF(ISBLANK(E259),D259*$B$12/100,E259)))</f>
        <v/>
      </c>
    </row>
    <row r="260" spans="1:6" x14ac:dyDescent="0.25">
      <c r="A260" s="142" t="str">
        <f>_xlfn.IFNA(VLOOKUP(B260,Stammdaten!$A$17:$B$300,2,FALSE),"")</f>
        <v/>
      </c>
      <c r="B260" s="47"/>
      <c r="C260" s="103"/>
      <c r="D260" s="70"/>
      <c r="E260" s="7"/>
      <c r="F260" s="65" t="str">
        <f>IF(ISBLANK(B260),"",IF(C260=Hilfstabelle!$K$3,0,IF(ISBLANK(E260),D260*$B$12/100,E260)))</f>
        <v/>
      </c>
    </row>
    <row r="261" spans="1:6" x14ac:dyDescent="0.25">
      <c r="A261" s="142" t="str">
        <f>_xlfn.IFNA(VLOOKUP(B261,Stammdaten!$A$17:$B$300,2,FALSE),"")</f>
        <v/>
      </c>
      <c r="B261" s="47"/>
      <c r="C261" s="103"/>
      <c r="D261" s="70"/>
      <c r="E261" s="7"/>
      <c r="F261" s="65" t="str">
        <f>IF(ISBLANK(B261),"",IF(C261=Hilfstabelle!$K$3,0,IF(ISBLANK(E261),D261*$B$12/100,E261)))</f>
        <v/>
      </c>
    </row>
    <row r="262" spans="1:6" x14ac:dyDescent="0.25">
      <c r="A262" s="142" t="str">
        <f>_xlfn.IFNA(VLOOKUP(B262,Stammdaten!$A$17:$B$300,2,FALSE),"")</f>
        <v/>
      </c>
      <c r="B262" s="47"/>
      <c r="C262" s="103"/>
      <c r="D262" s="70"/>
      <c r="E262" s="7"/>
      <c r="F262" s="65" t="str">
        <f>IF(ISBLANK(B262),"",IF(C262=Hilfstabelle!$K$3,0,IF(ISBLANK(E262),D262*$B$12/100,E262)))</f>
        <v/>
      </c>
    </row>
    <row r="263" spans="1:6" x14ac:dyDescent="0.25">
      <c r="A263" s="142" t="str">
        <f>_xlfn.IFNA(VLOOKUP(B263,Stammdaten!$A$17:$B$300,2,FALSE),"")</f>
        <v/>
      </c>
      <c r="B263" s="47"/>
      <c r="C263" s="103"/>
      <c r="D263" s="70"/>
      <c r="E263" s="7"/>
      <c r="F263" s="65" t="str">
        <f>IF(ISBLANK(B263),"",IF(C263=Hilfstabelle!$K$3,0,IF(ISBLANK(E263),D263*$B$12/100,E263)))</f>
        <v/>
      </c>
    </row>
    <row r="264" spans="1:6" x14ac:dyDescent="0.25">
      <c r="A264" s="142" t="str">
        <f>_xlfn.IFNA(VLOOKUP(B264,Stammdaten!$A$17:$B$300,2,FALSE),"")</f>
        <v/>
      </c>
      <c r="B264" s="47"/>
      <c r="C264" s="103"/>
      <c r="D264" s="70"/>
      <c r="E264" s="7"/>
      <c r="F264" s="65" t="str">
        <f>IF(ISBLANK(B264),"",IF(C264=Hilfstabelle!$K$3,0,IF(ISBLANK(E264),D264*$B$12/100,E264)))</f>
        <v/>
      </c>
    </row>
    <row r="265" spans="1:6" x14ac:dyDescent="0.25">
      <c r="A265" s="142" t="str">
        <f>_xlfn.IFNA(VLOOKUP(B265,Stammdaten!$A$17:$B$300,2,FALSE),"")</f>
        <v/>
      </c>
      <c r="B265" s="47"/>
      <c r="C265" s="103"/>
      <c r="D265" s="70"/>
      <c r="E265" s="7"/>
      <c r="F265" s="65" t="str">
        <f>IF(ISBLANK(B265),"",IF(C265=Hilfstabelle!$K$3,0,IF(ISBLANK(E265),D265*$B$12/100,E265)))</f>
        <v/>
      </c>
    </row>
    <row r="266" spans="1:6" x14ac:dyDescent="0.25">
      <c r="A266" s="142" t="str">
        <f>_xlfn.IFNA(VLOOKUP(B266,Stammdaten!$A$17:$B$300,2,FALSE),"")</f>
        <v/>
      </c>
      <c r="B266" s="47"/>
      <c r="C266" s="103"/>
      <c r="D266" s="70"/>
      <c r="E266" s="7"/>
      <c r="F266" s="65" t="str">
        <f>IF(ISBLANK(B266),"",IF(C266=Hilfstabelle!$K$3,0,IF(ISBLANK(E266),D266*$B$12/100,E266)))</f>
        <v/>
      </c>
    </row>
    <row r="267" spans="1:6" x14ac:dyDescent="0.25">
      <c r="A267" s="142" t="str">
        <f>_xlfn.IFNA(VLOOKUP(B267,Stammdaten!$A$17:$B$300,2,FALSE),"")</f>
        <v/>
      </c>
      <c r="B267" s="47"/>
      <c r="C267" s="103"/>
      <c r="D267" s="70"/>
      <c r="E267" s="7"/>
      <c r="F267" s="65" t="str">
        <f>IF(ISBLANK(B267),"",IF(C267=Hilfstabelle!$K$3,0,IF(ISBLANK(E267),D267*$B$12/100,E267)))</f>
        <v/>
      </c>
    </row>
    <row r="268" spans="1:6" x14ac:dyDescent="0.25">
      <c r="A268" s="142" t="str">
        <f>_xlfn.IFNA(VLOOKUP(B268,Stammdaten!$A$17:$B$300,2,FALSE),"")</f>
        <v/>
      </c>
      <c r="B268" s="47"/>
      <c r="C268" s="103"/>
      <c r="D268" s="70"/>
      <c r="E268" s="7"/>
      <c r="F268" s="65" t="str">
        <f>IF(ISBLANK(B268),"",IF(C268=Hilfstabelle!$K$3,0,IF(ISBLANK(E268),D268*$B$12/100,E268)))</f>
        <v/>
      </c>
    </row>
    <row r="269" spans="1:6" x14ac:dyDescent="0.25">
      <c r="A269" s="142" t="str">
        <f>_xlfn.IFNA(VLOOKUP(B269,Stammdaten!$A$17:$B$300,2,FALSE),"")</f>
        <v/>
      </c>
      <c r="B269" s="47"/>
      <c r="C269" s="103"/>
      <c r="D269" s="70"/>
      <c r="E269" s="7"/>
      <c r="F269" s="65" t="str">
        <f>IF(ISBLANK(B269),"",IF(C269=Hilfstabelle!$K$3,0,IF(ISBLANK(E269),D269*$B$12/100,E269)))</f>
        <v/>
      </c>
    </row>
    <row r="270" spans="1:6" x14ac:dyDescent="0.25">
      <c r="A270" s="142" t="str">
        <f>_xlfn.IFNA(VLOOKUP(B270,Stammdaten!$A$17:$B$300,2,FALSE),"")</f>
        <v/>
      </c>
      <c r="B270" s="47"/>
      <c r="C270" s="103"/>
      <c r="D270" s="70"/>
      <c r="E270" s="7"/>
      <c r="F270" s="65" t="str">
        <f>IF(ISBLANK(B270),"",IF(C270=Hilfstabelle!$K$3,0,IF(ISBLANK(E270),D270*$B$12/100,E270)))</f>
        <v/>
      </c>
    </row>
    <row r="271" spans="1:6" x14ac:dyDescent="0.25">
      <c r="A271" s="142" t="str">
        <f>_xlfn.IFNA(VLOOKUP(B271,Stammdaten!$A$17:$B$300,2,FALSE),"")</f>
        <v/>
      </c>
      <c r="B271" s="47"/>
      <c r="C271" s="103"/>
      <c r="D271" s="70"/>
      <c r="E271" s="7"/>
      <c r="F271" s="65" t="str">
        <f>IF(ISBLANK(B271),"",IF(C271=Hilfstabelle!$K$3,0,IF(ISBLANK(E271),D271*$B$12/100,E271)))</f>
        <v/>
      </c>
    </row>
    <row r="272" spans="1:6" x14ac:dyDescent="0.25">
      <c r="A272" s="142" t="str">
        <f>_xlfn.IFNA(VLOOKUP(B272,Stammdaten!$A$17:$B$300,2,FALSE),"")</f>
        <v/>
      </c>
      <c r="B272" s="47"/>
      <c r="C272" s="103"/>
      <c r="D272" s="70"/>
      <c r="E272" s="7"/>
      <c r="F272" s="65" t="str">
        <f>IF(ISBLANK(B272),"",IF(C272=Hilfstabelle!$K$3,0,IF(ISBLANK(E272),D272*$B$12/100,E272)))</f>
        <v/>
      </c>
    </row>
    <row r="273" spans="1:6" x14ac:dyDescent="0.25">
      <c r="A273" s="142" t="str">
        <f>_xlfn.IFNA(VLOOKUP(B273,Stammdaten!$A$17:$B$300,2,FALSE),"")</f>
        <v/>
      </c>
      <c r="B273" s="47"/>
      <c r="C273" s="103"/>
      <c r="D273" s="70"/>
      <c r="E273" s="7"/>
      <c r="F273" s="65" t="str">
        <f>IF(ISBLANK(B273),"",IF(C273=Hilfstabelle!$K$3,0,IF(ISBLANK(E273),D273*$B$12/100,E273)))</f>
        <v/>
      </c>
    </row>
    <row r="274" spans="1:6" x14ac:dyDescent="0.25">
      <c r="A274" s="142" t="str">
        <f>_xlfn.IFNA(VLOOKUP(B274,Stammdaten!$A$17:$B$300,2,FALSE),"")</f>
        <v/>
      </c>
      <c r="B274" s="47"/>
      <c r="C274" s="103"/>
      <c r="D274" s="70"/>
      <c r="E274" s="7"/>
      <c r="F274" s="65" t="str">
        <f>IF(ISBLANK(B274),"",IF(C274=Hilfstabelle!$K$3,0,IF(ISBLANK(E274),D274*$B$12/100,E274)))</f>
        <v/>
      </c>
    </row>
    <row r="275" spans="1:6" x14ac:dyDescent="0.25">
      <c r="A275" s="142" t="str">
        <f>_xlfn.IFNA(VLOOKUP(B275,Stammdaten!$A$17:$B$300,2,FALSE),"")</f>
        <v/>
      </c>
      <c r="B275" s="47"/>
      <c r="C275" s="103"/>
      <c r="D275" s="70"/>
      <c r="E275" s="7"/>
      <c r="F275" s="65" t="str">
        <f>IF(ISBLANK(B275),"",IF(C275=Hilfstabelle!$K$3,0,IF(ISBLANK(E275),D275*$B$12/100,E275)))</f>
        <v/>
      </c>
    </row>
    <row r="276" spans="1:6" x14ac:dyDescent="0.25">
      <c r="A276" s="142" t="str">
        <f>_xlfn.IFNA(VLOOKUP(B276,Stammdaten!$A$17:$B$300,2,FALSE),"")</f>
        <v/>
      </c>
      <c r="B276" s="47"/>
      <c r="C276" s="103"/>
      <c r="D276" s="70"/>
      <c r="E276" s="7"/>
      <c r="F276" s="65" t="str">
        <f>IF(ISBLANK(B276),"",IF(C276=Hilfstabelle!$K$3,0,IF(ISBLANK(E276),D276*$B$12/100,E276)))</f>
        <v/>
      </c>
    </row>
    <row r="277" spans="1:6" x14ac:dyDescent="0.25">
      <c r="A277" s="142" t="str">
        <f>_xlfn.IFNA(VLOOKUP(B277,Stammdaten!$A$17:$B$300,2,FALSE),"")</f>
        <v/>
      </c>
      <c r="B277" s="47"/>
      <c r="C277" s="103"/>
      <c r="D277" s="70"/>
      <c r="E277" s="7"/>
      <c r="F277" s="65" t="str">
        <f>IF(ISBLANK(B277),"",IF(C277=Hilfstabelle!$K$3,0,IF(ISBLANK(E277),D277*$B$12/100,E277)))</f>
        <v/>
      </c>
    </row>
    <row r="278" spans="1:6" x14ac:dyDescent="0.25">
      <c r="A278" s="142" t="str">
        <f>_xlfn.IFNA(VLOOKUP(B278,Stammdaten!$A$17:$B$300,2,FALSE),"")</f>
        <v/>
      </c>
      <c r="B278" s="47"/>
      <c r="C278" s="103"/>
      <c r="D278" s="70"/>
      <c r="E278" s="7"/>
      <c r="F278" s="65" t="str">
        <f>IF(ISBLANK(B278),"",IF(C278=Hilfstabelle!$K$3,0,IF(ISBLANK(E278),D278*$B$12/100,E278)))</f>
        <v/>
      </c>
    </row>
    <row r="279" spans="1:6" x14ac:dyDescent="0.25">
      <c r="A279" s="142" t="str">
        <f>_xlfn.IFNA(VLOOKUP(B279,Stammdaten!$A$17:$B$300,2,FALSE),"")</f>
        <v/>
      </c>
      <c r="B279" s="47"/>
      <c r="C279" s="103"/>
      <c r="D279" s="70"/>
      <c r="E279" s="7"/>
      <c r="F279" s="65" t="str">
        <f>IF(ISBLANK(B279),"",IF(C279=Hilfstabelle!$K$3,0,IF(ISBLANK(E279),D279*$B$12/100,E279)))</f>
        <v/>
      </c>
    </row>
    <row r="280" spans="1:6" x14ac:dyDescent="0.25">
      <c r="A280" s="142" t="str">
        <f>_xlfn.IFNA(VLOOKUP(B280,Stammdaten!$A$17:$B$300,2,FALSE),"")</f>
        <v/>
      </c>
      <c r="B280" s="47"/>
      <c r="C280" s="103"/>
      <c r="D280" s="70"/>
      <c r="E280" s="7"/>
      <c r="F280" s="65" t="str">
        <f>IF(ISBLANK(B280),"",IF(C280=Hilfstabelle!$K$3,0,IF(ISBLANK(E280),D280*$B$12/100,E280)))</f>
        <v/>
      </c>
    </row>
    <row r="281" spans="1:6" x14ac:dyDescent="0.25">
      <c r="A281" s="142" t="str">
        <f>_xlfn.IFNA(VLOOKUP(B281,Stammdaten!$A$17:$B$300,2,FALSE),"")</f>
        <v/>
      </c>
      <c r="B281" s="47"/>
      <c r="C281" s="103"/>
      <c r="D281" s="70"/>
      <c r="E281" s="7"/>
      <c r="F281" s="65" t="str">
        <f>IF(ISBLANK(B281),"",IF(C281=Hilfstabelle!$K$3,0,IF(ISBLANK(E281),D281*$B$12/100,E281)))</f>
        <v/>
      </c>
    </row>
    <row r="282" spans="1:6" x14ac:dyDescent="0.25">
      <c r="A282" s="142" t="str">
        <f>_xlfn.IFNA(VLOOKUP(B282,Stammdaten!$A$17:$B$300,2,FALSE),"")</f>
        <v/>
      </c>
      <c r="B282" s="47"/>
      <c r="C282" s="103"/>
      <c r="D282" s="70"/>
      <c r="E282" s="7"/>
      <c r="F282" s="65" t="str">
        <f>IF(ISBLANK(B282),"",IF(C282=Hilfstabelle!$K$3,0,IF(ISBLANK(E282),D282*$B$12/100,E282)))</f>
        <v/>
      </c>
    </row>
    <row r="283" spans="1:6" x14ac:dyDescent="0.25">
      <c r="A283" s="142" t="str">
        <f>_xlfn.IFNA(VLOOKUP(B283,Stammdaten!$A$17:$B$300,2,FALSE),"")</f>
        <v/>
      </c>
      <c r="B283" s="47"/>
      <c r="C283" s="103"/>
      <c r="D283" s="70"/>
      <c r="E283" s="7"/>
      <c r="F283" s="65" t="str">
        <f>IF(ISBLANK(B283),"",IF(C283=Hilfstabelle!$K$3,0,IF(ISBLANK(E283),D283*$B$12/100,E283)))</f>
        <v/>
      </c>
    </row>
    <row r="284" spans="1:6" x14ac:dyDescent="0.25">
      <c r="A284" s="142" t="str">
        <f>_xlfn.IFNA(VLOOKUP(B284,Stammdaten!$A$17:$B$300,2,FALSE),"")</f>
        <v/>
      </c>
      <c r="B284" s="47"/>
      <c r="C284" s="103"/>
      <c r="D284" s="70"/>
      <c r="E284" s="7"/>
      <c r="F284" s="65" t="str">
        <f>IF(ISBLANK(B284),"",IF(C284=Hilfstabelle!$K$3,0,IF(ISBLANK(E284),D284*$B$12/100,E284)))</f>
        <v/>
      </c>
    </row>
    <row r="285" spans="1:6" x14ac:dyDescent="0.25">
      <c r="A285" s="142" t="str">
        <f>_xlfn.IFNA(VLOOKUP(B285,Stammdaten!$A$17:$B$300,2,FALSE),"")</f>
        <v/>
      </c>
      <c r="B285" s="47"/>
      <c r="C285" s="103"/>
      <c r="D285" s="70"/>
      <c r="E285" s="7"/>
      <c r="F285" s="65" t="str">
        <f>IF(ISBLANK(B285),"",IF(C285=Hilfstabelle!$K$3,0,IF(ISBLANK(E285),D285*$B$12/100,E285)))</f>
        <v/>
      </c>
    </row>
    <row r="286" spans="1:6" x14ac:dyDescent="0.25">
      <c r="A286" s="142" t="str">
        <f>_xlfn.IFNA(VLOOKUP(B286,Stammdaten!$A$17:$B$300,2,FALSE),"")</f>
        <v/>
      </c>
      <c r="B286" s="47"/>
      <c r="C286" s="103"/>
      <c r="D286" s="70"/>
      <c r="E286" s="7"/>
      <c r="F286" s="65" t="str">
        <f>IF(ISBLANK(B286),"",IF(C286=Hilfstabelle!$K$3,0,IF(ISBLANK(E286),D286*$B$12/100,E286)))</f>
        <v/>
      </c>
    </row>
    <row r="287" spans="1:6" x14ac:dyDescent="0.25">
      <c r="A287" s="142" t="str">
        <f>_xlfn.IFNA(VLOOKUP(B287,Stammdaten!$A$17:$B$300,2,FALSE),"")</f>
        <v/>
      </c>
      <c r="B287" s="47"/>
      <c r="C287" s="103"/>
      <c r="D287" s="70"/>
      <c r="E287" s="7"/>
      <c r="F287" s="65" t="str">
        <f>IF(ISBLANK(B287),"",IF(C287=Hilfstabelle!$K$3,0,IF(ISBLANK(E287),D287*$B$12/100,E287)))</f>
        <v/>
      </c>
    </row>
    <row r="288" spans="1:6" x14ac:dyDescent="0.25">
      <c r="A288" s="142" t="str">
        <f>_xlfn.IFNA(VLOOKUP(B288,Stammdaten!$A$17:$B$300,2,FALSE),"")</f>
        <v/>
      </c>
      <c r="B288" s="47"/>
      <c r="C288" s="103"/>
      <c r="D288" s="70"/>
      <c r="E288" s="7"/>
      <c r="F288" s="65" t="str">
        <f>IF(ISBLANK(B288),"",IF(C288=Hilfstabelle!$K$3,0,IF(ISBLANK(E288),D288*$B$12/100,E288)))</f>
        <v/>
      </c>
    </row>
    <row r="289" spans="1:6" x14ac:dyDescent="0.25">
      <c r="A289" s="142" t="str">
        <f>_xlfn.IFNA(VLOOKUP(B289,Stammdaten!$A$17:$B$300,2,FALSE),"")</f>
        <v/>
      </c>
      <c r="B289" s="47"/>
      <c r="C289" s="103"/>
      <c r="D289" s="70"/>
      <c r="E289" s="7"/>
      <c r="F289" s="65" t="str">
        <f>IF(ISBLANK(B289),"",IF(C289=Hilfstabelle!$K$3,0,IF(ISBLANK(E289),D289*$B$12/100,E289)))</f>
        <v/>
      </c>
    </row>
    <row r="290" spans="1:6" x14ac:dyDescent="0.25">
      <c r="A290" s="142" t="str">
        <f>_xlfn.IFNA(VLOOKUP(B290,Stammdaten!$A$17:$B$300,2,FALSE),"")</f>
        <v/>
      </c>
      <c r="B290" s="47"/>
      <c r="C290" s="103"/>
      <c r="D290" s="70"/>
      <c r="E290" s="7"/>
      <c r="F290" s="65" t="str">
        <f>IF(ISBLANK(B290),"",IF(C290=Hilfstabelle!$K$3,0,IF(ISBLANK(E290),D290*$B$12/100,E290)))</f>
        <v/>
      </c>
    </row>
    <row r="291" spans="1:6" x14ac:dyDescent="0.25">
      <c r="A291" s="142" t="str">
        <f>_xlfn.IFNA(VLOOKUP(B291,Stammdaten!$A$17:$B$300,2,FALSE),"")</f>
        <v/>
      </c>
      <c r="B291" s="47"/>
      <c r="C291" s="103"/>
      <c r="D291" s="70"/>
      <c r="E291" s="7"/>
      <c r="F291" s="65" t="str">
        <f>IF(ISBLANK(B291),"",IF(C291=Hilfstabelle!$K$3,0,IF(ISBLANK(E291),D291*$B$12/100,E291)))</f>
        <v/>
      </c>
    </row>
    <row r="292" spans="1:6" x14ac:dyDescent="0.25">
      <c r="A292" s="142" t="str">
        <f>_xlfn.IFNA(VLOOKUP(B292,Stammdaten!$A$17:$B$300,2,FALSE),"")</f>
        <v/>
      </c>
      <c r="B292" s="47"/>
      <c r="C292" s="103"/>
      <c r="D292" s="70"/>
      <c r="E292" s="7"/>
      <c r="F292" s="65" t="str">
        <f>IF(ISBLANK(B292),"",IF(C292=Hilfstabelle!$K$3,0,IF(ISBLANK(E292),D292*$B$12/100,E292)))</f>
        <v/>
      </c>
    </row>
    <row r="293" spans="1:6" x14ac:dyDescent="0.25">
      <c r="A293" s="142" t="str">
        <f>_xlfn.IFNA(VLOOKUP(B293,Stammdaten!$A$17:$B$300,2,FALSE),"")</f>
        <v/>
      </c>
      <c r="B293" s="47"/>
      <c r="C293" s="103"/>
      <c r="D293" s="70"/>
      <c r="E293" s="7"/>
      <c r="F293" s="65" t="str">
        <f>IF(ISBLANK(B293),"",IF(C293=Hilfstabelle!$K$3,0,IF(ISBLANK(E293),D293*$B$12/100,E293)))</f>
        <v/>
      </c>
    </row>
    <row r="294" spans="1:6" x14ac:dyDescent="0.25">
      <c r="A294" s="142" t="str">
        <f>_xlfn.IFNA(VLOOKUP(B294,Stammdaten!$A$17:$B$300,2,FALSE),"")</f>
        <v/>
      </c>
      <c r="B294" s="47"/>
      <c r="C294" s="103"/>
      <c r="D294" s="70"/>
      <c r="E294" s="7"/>
      <c r="F294" s="65" t="str">
        <f>IF(ISBLANK(B294),"",IF(C294=Hilfstabelle!$K$3,0,IF(ISBLANK(E294),D294*$B$12/100,E294)))</f>
        <v/>
      </c>
    </row>
    <row r="295" spans="1:6" x14ac:dyDescent="0.25">
      <c r="A295" s="142" t="str">
        <f>_xlfn.IFNA(VLOOKUP(B295,Stammdaten!$A$17:$B$300,2,FALSE),"")</f>
        <v/>
      </c>
      <c r="B295" s="47"/>
      <c r="C295" s="103"/>
      <c r="D295" s="70"/>
      <c r="E295" s="7"/>
      <c r="F295" s="65" t="str">
        <f>IF(ISBLANK(B295),"",IF(C295=Hilfstabelle!$K$3,0,IF(ISBLANK(E295),D295*$B$12/100,E295)))</f>
        <v/>
      </c>
    </row>
    <row r="296" spans="1:6" x14ac:dyDescent="0.25">
      <c r="A296" s="142" t="str">
        <f>_xlfn.IFNA(VLOOKUP(B296,Stammdaten!$A$17:$B$300,2,FALSE),"")</f>
        <v/>
      </c>
      <c r="B296" s="47"/>
      <c r="C296" s="103"/>
      <c r="D296" s="70"/>
      <c r="E296" s="7"/>
      <c r="F296" s="65" t="str">
        <f>IF(ISBLANK(B296),"",IF(C296=Hilfstabelle!$K$3,0,IF(ISBLANK(E296),D296*$B$12/100,E296)))</f>
        <v/>
      </c>
    </row>
    <row r="297" spans="1:6" x14ac:dyDescent="0.25">
      <c r="A297" s="142" t="str">
        <f>_xlfn.IFNA(VLOOKUP(B297,Stammdaten!$A$17:$B$300,2,FALSE),"")</f>
        <v/>
      </c>
      <c r="B297" s="47"/>
      <c r="C297" s="103"/>
      <c r="D297" s="70"/>
      <c r="E297" s="7"/>
      <c r="F297" s="65" t="str">
        <f>IF(ISBLANK(B297),"",IF(C297=Hilfstabelle!$K$3,0,IF(ISBLANK(E297),D297*$B$12/100,E297)))</f>
        <v/>
      </c>
    </row>
    <row r="298" spans="1:6" x14ac:dyDescent="0.25">
      <c r="A298" s="142" t="str">
        <f>_xlfn.IFNA(VLOOKUP(B298,Stammdaten!$A$17:$B$300,2,FALSE),"")</f>
        <v/>
      </c>
      <c r="B298" s="47"/>
      <c r="C298" s="103"/>
      <c r="D298" s="70"/>
      <c r="E298" s="7"/>
      <c r="F298" s="65" t="str">
        <f>IF(ISBLANK(B298),"",IF(C298=Hilfstabelle!$K$3,0,IF(ISBLANK(E298),D298*$B$12/100,E298)))</f>
        <v/>
      </c>
    </row>
    <row r="299" spans="1:6" x14ac:dyDescent="0.25">
      <c r="A299" s="142" t="str">
        <f>_xlfn.IFNA(VLOOKUP(B299,Stammdaten!$A$17:$B$300,2,FALSE),"")</f>
        <v/>
      </c>
      <c r="B299" s="47"/>
      <c r="C299" s="103"/>
      <c r="D299" s="70"/>
      <c r="E299" s="7"/>
      <c r="F299" s="65" t="str">
        <f>IF(ISBLANK(B299),"",IF(C299=Hilfstabelle!$K$3,0,IF(ISBLANK(E299),D299*$B$12/100,E299)))</f>
        <v/>
      </c>
    </row>
    <row r="300" spans="1:6" ht="14.4" thickBot="1" x14ac:dyDescent="0.3">
      <c r="A300" s="143" t="str">
        <f>_xlfn.IFNA(VLOOKUP(B300,Stammdaten!$A$17:$B$300,2,FALSE),"")</f>
        <v/>
      </c>
      <c r="B300" s="22"/>
      <c r="C300" s="113"/>
      <c r="D300" s="58"/>
      <c r="E300" s="14"/>
      <c r="F300" s="91" t="str">
        <f>IF(ISBLANK(B300),"",IF(C300=Hilfstabelle!$K$3,0,IF(ISBLANK(E300),D300*$B$12/100,E300)))</f>
        <v/>
      </c>
    </row>
    <row r="301" spans="1:6" x14ac:dyDescent="0.25">
      <c r="E301" s="69"/>
    </row>
    <row r="302" spans="1:6" x14ac:dyDescent="0.25">
      <c r="E302" s="69"/>
    </row>
  </sheetData>
  <sheetProtection algorithmName="SHA-512" hashValue="2NcYejvcBuwkiJ8OzP/8WB9QaA6CRj4dRLx/5dAyE7rieaCmXePo4T0zjfKVxUhlAA8KPnFxm2XFwBFgI6i1ng==" saltValue="Rs3Fzv3+ofCtzlu+1nwuPA==" spinCount="100000" sheet="1" selectLockedCells="1"/>
  <mergeCells count="2">
    <mergeCell ref="C14:F14"/>
    <mergeCell ref="A14:B14"/>
  </mergeCells>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Stammdaten!$A$17:$A$5252</xm:f>
          </x14:formula1>
          <xm:sqref>B17:B300</xm:sqref>
        </x14:dataValidation>
        <x14:dataValidation type="list" allowBlank="1" showInputMessage="1" showErrorMessage="1" xr:uid="{00000000-0002-0000-0200-000001000000}">
          <x14:formula1>
            <xm:f>Hilfstabelle!$K$1:$K$3</xm:f>
          </x14:formula1>
          <xm:sqref>C17:C300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G300"/>
  <sheetViews>
    <sheetView showGridLines="0" workbookViewId="0">
      <selection activeCell="B17" sqref="B17"/>
    </sheetView>
  </sheetViews>
  <sheetFormatPr baseColWidth="10" defaultColWidth="11" defaultRowHeight="13.8" x14ac:dyDescent="0.25"/>
  <cols>
    <col min="1" max="1" width="24.09765625" bestFit="1" customWidth="1"/>
    <col min="2" max="2" width="32.59765625" customWidth="1"/>
    <col min="3" max="3" width="35.69921875" customWidth="1"/>
    <col min="4" max="4" width="12.59765625" customWidth="1"/>
    <col min="5" max="5" width="19.09765625" customWidth="1"/>
    <col min="7" max="7" width="47.5" customWidth="1"/>
  </cols>
  <sheetData>
    <row r="2" spans="1:7" ht="14.4" thickBot="1" x14ac:dyDescent="0.3"/>
    <row r="3" spans="1:7" ht="14.4" thickBot="1" x14ac:dyDescent="0.3">
      <c r="A3" s="75" t="s">
        <v>0</v>
      </c>
      <c r="B3" s="76"/>
    </row>
    <row r="4" spans="1:7" x14ac:dyDescent="0.25">
      <c r="A4" s="29" t="s">
        <v>38</v>
      </c>
      <c r="B4" s="169" t="str">
        <f>IF(Stammdaten!B4="","",Stammdaten!B4)</f>
        <v/>
      </c>
    </row>
    <row r="5" spans="1:7" x14ac:dyDescent="0.25">
      <c r="A5" s="15" t="s">
        <v>1</v>
      </c>
      <c r="B5" s="170" t="str">
        <f>IF(Stammdaten!B5="","",Stammdaten!B5)</f>
        <v/>
      </c>
    </row>
    <row r="6" spans="1:7" x14ac:dyDescent="0.25">
      <c r="A6" s="15" t="s">
        <v>4</v>
      </c>
      <c r="B6" s="170" t="str">
        <f>IF(Stammdaten!B6="","",Stammdaten!B6)</f>
        <v/>
      </c>
    </row>
    <row r="7" spans="1:7" x14ac:dyDescent="0.25">
      <c r="A7" s="15" t="s">
        <v>2</v>
      </c>
      <c r="B7" s="78" t="str">
        <f>IF(Stammdaten!B7="","",Stammdaten!B7)</f>
        <v/>
      </c>
    </row>
    <row r="8" spans="1:7" x14ac:dyDescent="0.25">
      <c r="A8" s="15" t="s">
        <v>3</v>
      </c>
      <c r="B8" s="170" t="str">
        <f>IF(Stammdaten!B8="","",Stammdaten!B8)</f>
        <v/>
      </c>
    </row>
    <row r="9" spans="1:7" ht="14.4" thickBot="1" x14ac:dyDescent="0.3">
      <c r="A9" s="16" t="s">
        <v>5</v>
      </c>
      <c r="B9" s="79" t="str">
        <f>IF(Stammdaten!B9="","",Stammdaten!B9)</f>
        <v/>
      </c>
    </row>
    <row r="10" spans="1:7" ht="14.4" thickBot="1" x14ac:dyDescent="0.3">
      <c r="A10" s="28"/>
      <c r="B10" s="51"/>
    </row>
    <row r="11" spans="1:7" x14ac:dyDescent="0.25">
      <c r="A11" s="33" t="s">
        <v>43</v>
      </c>
      <c r="B11" s="54">
        <f>IF(Stammdaten!B11="","",Stammdaten!B11)</f>
        <v>2025</v>
      </c>
    </row>
    <row r="12" spans="1:7" ht="14.4" thickBot="1" x14ac:dyDescent="0.3">
      <c r="A12" s="34" t="s">
        <v>52</v>
      </c>
      <c r="B12" s="73">
        <f>IF(Stammdaten!B12="","",Stammdaten!B12)</f>
        <v>0.27700000000000002</v>
      </c>
    </row>
    <row r="13" spans="1:7" ht="14.4" thickBot="1" x14ac:dyDescent="0.3"/>
    <row r="14" spans="1:7" ht="14.4" thickBot="1" x14ac:dyDescent="0.3">
      <c r="A14" s="178" t="s">
        <v>83</v>
      </c>
      <c r="B14" s="180"/>
      <c r="C14" s="178" t="s">
        <v>73</v>
      </c>
      <c r="D14" s="179"/>
      <c r="E14" s="179"/>
      <c r="F14" s="180"/>
      <c r="G14" s="175" t="s">
        <v>45</v>
      </c>
    </row>
    <row r="15" spans="1:7" ht="25.5" customHeight="1" x14ac:dyDescent="0.25">
      <c r="A15" s="120" t="s">
        <v>82</v>
      </c>
      <c r="B15" s="41" t="s">
        <v>92</v>
      </c>
      <c r="C15" s="172" t="s">
        <v>35</v>
      </c>
      <c r="D15" s="173" t="s">
        <v>48</v>
      </c>
      <c r="E15" s="36" t="s">
        <v>54</v>
      </c>
      <c r="F15" s="81" t="s">
        <v>51</v>
      </c>
      <c r="G15" s="176"/>
    </row>
    <row r="16" spans="1:7" ht="14.4" thickBot="1" x14ac:dyDescent="0.3">
      <c r="A16" s="18"/>
      <c r="B16" s="37" t="s">
        <v>10</v>
      </c>
      <c r="C16" s="23" t="s">
        <v>10</v>
      </c>
      <c r="D16" s="21" t="s">
        <v>6</v>
      </c>
      <c r="E16" s="21" t="s">
        <v>9</v>
      </c>
      <c r="F16" s="174" t="s">
        <v>9</v>
      </c>
      <c r="G16" s="176"/>
    </row>
    <row r="17" spans="1:7" x14ac:dyDescent="0.25">
      <c r="A17" s="141" t="str">
        <f>_xlfn.IFNA(VLOOKUP(B17,Stammdaten!$A$17:$B$300,2,FALSE),"")</f>
        <v/>
      </c>
      <c r="B17" s="31"/>
      <c r="C17" s="31"/>
      <c r="D17" s="117"/>
      <c r="E17" s="10"/>
      <c r="F17" s="148" t="str">
        <f>IF(ISBLANK(B17),"",IF(C17=Hilfstabelle!$H$1,Entladung!D17*Entladung!$B$12/100,IF(C17=Hilfstabelle!$H$2,Entladung!$B$12*0,IF(AND(C17=Hilfstabelle!$H$3,A17=Hilfstabelle!$A$7),Entladung!E17,0))))</f>
        <v/>
      </c>
      <c r="G17" s="147" t="str">
        <f>IF(ISBLANK(B17),"",IF(AND(ISBLANK(E17),C17=Hilfstabelle!$H$3,A17=Hilfstabelle!$A$7),"Fehler: Bitte Sondersachverhalt (individuelle Umlage) eintragen.",""))</f>
        <v/>
      </c>
    </row>
    <row r="18" spans="1:7" x14ac:dyDescent="0.25">
      <c r="A18" s="142" t="str">
        <f>_xlfn.IFNA(VLOOKUP(B18,Stammdaten!$A$17:$B$300,2,FALSE),"")</f>
        <v/>
      </c>
      <c r="B18" s="47"/>
      <c r="C18" s="47"/>
      <c r="D18" s="4"/>
      <c r="E18" s="8"/>
      <c r="F18" s="149" t="str">
        <f>IF(ISBLANK(B18),"",IF(C18=Hilfstabelle!$H$1,Entladung!D18*Entladung!$B$12/100,IF(C18=Hilfstabelle!$H$2,Entladung!$B$12*0,IF(AND(C18=Hilfstabelle!$H$3,A18=Hilfstabelle!$A$7),Entladung!E18,0))))</f>
        <v/>
      </c>
      <c r="G18" s="151" t="str">
        <f>IF(ISBLANK(B18),"",IF(AND(ISBLANK(E18),C18=Hilfstabelle!$H$3,A18=Hilfstabelle!$A$7),"Fehler: Bitte Sondersachverhalt (individuelle Umlage) eintragen.",""))</f>
        <v/>
      </c>
    </row>
    <row r="19" spans="1:7" x14ac:dyDescent="0.25">
      <c r="A19" s="142" t="str">
        <f>_xlfn.IFNA(VLOOKUP(B19,Stammdaten!$A$17:$B$300,2,FALSE),"")</f>
        <v/>
      </c>
      <c r="B19" s="47"/>
      <c r="C19" s="47"/>
      <c r="D19" s="4"/>
      <c r="E19" s="8"/>
      <c r="F19" s="149" t="str">
        <f>IF(ISBLANK(B19),"",IF(C19=Hilfstabelle!$H$1,Entladung!D19*Entladung!$B$12/100,IF(C19=Hilfstabelle!$H$2,Entladung!$B$12*0,IF(AND(C19=Hilfstabelle!$H$3,A19=Hilfstabelle!$A$7),Entladung!E19,0))))</f>
        <v/>
      </c>
      <c r="G19" s="151" t="str">
        <f>IF(ISBLANK(B19),"",IF(AND(ISBLANK(E19),C19=Hilfstabelle!$H$3,A19=Hilfstabelle!$A$7),"Fehler: Bitte Sondersachverhalt (individuelle Umlage) eintragen.",""))</f>
        <v/>
      </c>
    </row>
    <row r="20" spans="1:7" x14ac:dyDescent="0.25">
      <c r="A20" s="142" t="str">
        <f>_xlfn.IFNA(VLOOKUP(B20,Stammdaten!$A$17:$B$300,2,FALSE),"")</f>
        <v/>
      </c>
      <c r="B20" s="47"/>
      <c r="C20" s="47"/>
      <c r="D20" s="4"/>
      <c r="E20" s="8"/>
      <c r="F20" s="149" t="str">
        <f>IF(ISBLANK(B20),"",IF(C20=Hilfstabelle!$H$1,Entladung!D20*Entladung!$B$12/100,IF(C20=Hilfstabelle!$H$2,Entladung!$B$12*0,IF(AND(C20=Hilfstabelle!$H$3,A20=Hilfstabelle!$A$7),Entladung!E20,0))))</f>
        <v/>
      </c>
      <c r="G20" s="151" t="str">
        <f>IF(ISBLANK(B20),"",IF(AND(ISBLANK(E20),C20=Hilfstabelle!$H$3,A20=Hilfstabelle!$A$7),"Fehler: Bitte Sondersachverhalt (individuelle Umlage) eintragen.",""))</f>
        <v/>
      </c>
    </row>
    <row r="21" spans="1:7" x14ac:dyDescent="0.25">
      <c r="A21" s="142" t="str">
        <f>_xlfn.IFNA(VLOOKUP(B21,Stammdaten!$A$17:$B$300,2,FALSE),"")</f>
        <v/>
      </c>
      <c r="B21" s="47"/>
      <c r="C21" s="47"/>
      <c r="D21" s="4"/>
      <c r="E21" s="8"/>
      <c r="F21" s="149" t="str">
        <f>IF(ISBLANK(B21),"",IF(C21=Hilfstabelle!$H$1,Entladung!D21*Entladung!$B$12/100,IF(C21=Hilfstabelle!$H$2,Entladung!$B$12*0,IF(AND(C21=Hilfstabelle!$H$3,A21=Hilfstabelle!$A$7),Entladung!E21,0))))</f>
        <v/>
      </c>
      <c r="G21" s="151" t="str">
        <f>IF(ISBLANK(B21),"",IF(AND(ISBLANK(E21),C21=Hilfstabelle!$H$3,A21=Hilfstabelle!$A$7),"Fehler: Bitte Sondersachverhalt (individuelle Umlage) eintragen.",""))</f>
        <v/>
      </c>
    </row>
    <row r="22" spans="1:7" x14ac:dyDescent="0.25">
      <c r="A22" s="142" t="str">
        <f>_xlfn.IFNA(VLOOKUP(B22,Stammdaten!$A$17:$B$300,2,FALSE),"")</f>
        <v/>
      </c>
      <c r="B22" s="47"/>
      <c r="C22" s="47"/>
      <c r="D22" s="4"/>
      <c r="E22" s="8"/>
      <c r="F22" s="149" t="str">
        <f>IF(ISBLANK(B22),"",IF(C22=Hilfstabelle!$H$1,Entladung!D22*Entladung!$B$12/100,IF(C22=Hilfstabelle!$H$2,Entladung!$B$12*0,IF(AND(C22=Hilfstabelle!$H$3,A22=Hilfstabelle!$A$7),Entladung!E22,0))))</f>
        <v/>
      </c>
      <c r="G22" s="151" t="str">
        <f>IF(ISBLANK(B22),"",IF(AND(ISBLANK(E22),C22=Hilfstabelle!$H$3,A22=Hilfstabelle!$A$7),"Fehler: Bitte Sondersachverhalt (individuelle Umlage) eintragen.",""))</f>
        <v/>
      </c>
    </row>
    <row r="23" spans="1:7" x14ac:dyDescent="0.25">
      <c r="A23" s="142" t="str">
        <f>_xlfn.IFNA(VLOOKUP(B23,Stammdaten!$A$17:$B$300,2,FALSE),"")</f>
        <v/>
      </c>
      <c r="B23" s="47"/>
      <c r="C23" s="47"/>
      <c r="D23" s="4"/>
      <c r="E23" s="8"/>
      <c r="F23" s="149" t="str">
        <f>IF(ISBLANK(B23),"",IF(C23=Hilfstabelle!$H$1,Entladung!D23*Entladung!$B$12/100,IF(C23=Hilfstabelle!$H$2,Entladung!$B$12*0,IF(AND(C23=Hilfstabelle!$H$3,A23=Hilfstabelle!$A$7),Entladung!E23,0))))</f>
        <v/>
      </c>
      <c r="G23" s="151" t="str">
        <f>IF(ISBLANK(B23),"",IF(AND(ISBLANK(E23),C23=Hilfstabelle!$H$3,A23=Hilfstabelle!$A$7),"Fehler: Bitte Sondersachverhalt (individuelle Umlage) eintragen.",""))</f>
        <v/>
      </c>
    </row>
    <row r="24" spans="1:7" x14ac:dyDescent="0.25">
      <c r="A24" s="142" t="str">
        <f>_xlfn.IFNA(VLOOKUP(B24,Stammdaten!$A$17:$B$300,2,FALSE),"")</f>
        <v/>
      </c>
      <c r="B24" s="47"/>
      <c r="C24" s="47"/>
      <c r="D24" s="4"/>
      <c r="E24" s="8"/>
      <c r="F24" s="149" t="str">
        <f>IF(ISBLANK(B24),"",IF(C24=Hilfstabelle!$H$1,Entladung!D24*Entladung!$B$12/100,IF(C24=Hilfstabelle!$H$2,Entladung!$B$12*0,IF(AND(C24=Hilfstabelle!$H$3,A24=Hilfstabelle!$A$7),Entladung!E24,0))))</f>
        <v/>
      </c>
      <c r="G24" s="151" t="str">
        <f>IF(ISBLANK(B24),"",IF(AND(ISBLANK(E24),C24=Hilfstabelle!$H$3,A24=Hilfstabelle!$A$7),"Fehler: Bitte Sondersachverhalt (individuelle Umlage) eintragen.",""))</f>
        <v/>
      </c>
    </row>
    <row r="25" spans="1:7" x14ac:dyDescent="0.25">
      <c r="A25" s="142" t="str">
        <f>_xlfn.IFNA(VLOOKUP(B25,Stammdaten!$A$17:$B$300,2,FALSE),"")</f>
        <v/>
      </c>
      <c r="B25" s="47"/>
      <c r="C25" s="47"/>
      <c r="D25" s="4"/>
      <c r="E25" s="8"/>
      <c r="F25" s="149" t="str">
        <f>IF(ISBLANK(B25),"",IF(C25=Hilfstabelle!$H$1,Entladung!D25*Entladung!$B$12/100,IF(C25=Hilfstabelle!$H$2,Entladung!$B$12*0,IF(AND(C25=Hilfstabelle!$H$3,A25=Hilfstabelle!$A$7),Entladung!E25,0))))</f>
        <v/>
      </c>
      <c r="G25" s="151" t="str">
        <f>IF(ISBLANK(B25),"",IF(AND(ISBLANK(E25),C25=Hilfstabelle!$H$3,A25=Hilfstabelle!$A$7),"Fehler: Bitte Sondersachverhalt (individuelle Umlage) eintragen.",""))</f>
        <v/>
      </c>
    </row>
    <row r="26" spans="1:7" x14ac:dyDescent="0.25">
      <c r="A26" s="142" t="str">
        <f>_xlfn.IFNA(VLOOKUP(B26,Stammdaten!$A$17:$B$300,2,FALSE),"")</f>
        <v/>
      </c>
      <c r="B26" s="47"/>
      <c r="C26" s="47"/>
      <c r="D26" s="4"/>
      <c r="E26" s="8"/>
      <c r="F26" s="149" t="str">
        <f>IF(ISBLANK(B26),"",IF(C26=Hilfstabelle!$H$1,Entladung!D26*Entladung!$B$12/100,IF(C26=Hilfstabelle!$H$2,Entladung!$B$12*0,IF(AND(C26=Hilfstabelle!$H$3,A26=Hilfstabelle!$A$7),Entladung!E26,0))))</f>
        <v/>
      </c>
      <c r="G26" s="151" t="str">
        <f>IF(ISBLANK(B26),"",IF(AND(ISBLANK(E26),C26=Hilfstabelle!$H$3,A26=Hilfstabelle!$A$7),"Fehler: Bitte Sondersachverhalt (individuelle Umlage) eintragen.",""))</f>
        <v/>
      </c>
    </row>
    <row r="27" spans="1:7" x14ac:dyDescent="0.25">
      <c r="A27" s="142" t="str">
        <f>_xlfn.IFNA(VLOOKUP(B27,Stammdaten!$A$17:$B$300,2,FALSE),"")</f>
        <v/>
      </c>
      <c r="B27" s="47"/>
      <c r="C27" s="47"/>
      <c r="D27" s="4"/>
      <c r="E27" s="8"/>
      <c r="F27" s="149" t="str">
        <f>IF(ISBLANK(B27),"",IF(C27=Hilfstabelle!$H$1,Entladung!D27*Entladung!$B$12/100,IF(C27=Hilfstabelle!$H$2,Entladung!$B$12*0,IF(AND(C27=Hilfstabelle!$H$3,A27=Hilfstabelle!$A$7),Entladung!E27,0))))</f>
        <v/>
      </c>
      <c r="G27" s="151" t="str">
        <f>IF(ISBLANK(B27),"",IF(AND(ISBLANK(E27),C27=Hilfstabelle!$H$3,A27=Hilfstabelle!$A$7),"Fehler: Bitte Sondersachverhalt (individuelle Umlage) eintragen.",""))</f>
        <v/>
      </c>
    </row>
    <row r="28" spans="1:7" x14ac:dyDescent="0.25">
      <c r="A28" s="142" t="str">
        <f>_xlfn.IFNA(VLOOKUP(B28,Stammdaten!$A$17:$B$300,2,FALSE),"")</f>
        <v/>
      </c>
      <c r="B28" s="47"/>
      <c r="C28" s="47"/>
      <c r="D28" s="4"/>
      <c r="E28" s="8"/>
      <c r="F28" s="149" t="str">
        <f>IF(ISBLANK(B28),"",IF(C28=Hilfstabelle!$H$1,Entladung!D28*Entladung!$B$12/100,IF(C28=Hilfstabelle!$H$2,Entladung!$B$12*0,IF(AND(C28=Hilfstabelle!$H$3,A28=Hilfstabelle!$A$7),Entladung!E28,0))))</f>
        <v/>
      </c>
      <c r="G28" s="151" t="str">
        <f>IF(ISBLANK(B28),"",IF(AND(ISBLANK(E28),C28=Hilfstabelle!$H$3,A28=Hilfstabelle!$A$7),"Fehler: Bitte Sondersachverhalt (individuelle Umlage) eintragen.",""))</f>
        <v/>
      </c>
    </row>
    <row r="29" spans="1:7" x14ac:dyDescent="0.25">
      <c r="A29" s="142" t="str">
        <f>_xlfn.IFNA(VLOOKUP(B29,Stammdaten!$A$17:$B$300,2,FALSE),"")</f>
        <v/>
      </c>
      <c r="B29" s="47"/>
      <c r="C29" s="47"/>
      <c r="D29" s="4"/>
      <c r="E29" s="8"/>
      <c r="F29" s="149" t="str">
        <f>IF(ISBLANK(B29),"",IF(C29=Hilfstabelle!$H$1,Entladung!D29*Entladung!$B$12/100,IF(C29=Hilfstabelle!$H$2,Entladung!$B$12*0,IF(AND(C29=Hilfstabelle!$H$3,A29=Hilfstabelle!$A$7),Entladung!E29,0))))</f>
        <v/>
      </c>
      <c r="G29" s="151" t="str">
        <f>IF(ISBLANK(B29),"",IF(AND(ISBLANK(E29),C29=Hilfstabelle!$H$3,A29=Hilfstabelle!$A$7),"Fehler: Bitte Sondersachverhalt (individuelle Umlage) eintragen.",""))</f>
        <v/>
      </c>
    </row>
    <row r="30" spans="1:7" x14ac:dyDescent="0.25">
      <c r="A30" s="142" t="str">
        <f>_xlfn.IFNA(VLOOKUP(B30,Stammdaten!$A$17:$B$300,2,FALSE),"")</f>
        <v/>
      </c>
      <c r="B30" s="47"/>
      <c r="C30" s="47"/>
      <c r="D30" s="4"/>
      <c r="E30" s="8"/>
      <c r="F30" s="149" t="str">
        <f>IF(ISBLANK(B30),"",IF(C30=Hilfstabelle!$H$1,Entladung!D30*Entladung!$B$12/100,IF(C30=Hilfstabelle!$H$2,Entladung!$B$12*0,IF(AND(C30=Hilfstabelle!$H$3,A30=Hilfstabelle!$A$7),Entladung!E30,0))))</f>
        <v/>
      </c>
      <c r="G30" s="151" t="str">
        <f>IF(ISBLANK(B30),"",IF(AND(ISBLANK(E30),C30=Hilfstabelle!$H$3,A30=Hilfstabelle!$A$7),"Fehler: Bitte Sondersachverhalt (individuelle Umlage) eintragen.",""))</f>
        <v/>
      </c>
    </row>
    <row r="31" spans="1:7" x14ac:dyDescent="0.25">
      <c r="A31" s="142" t="str">
        <f>_xlfn.IFNA(VLOOKUP(B31,Stammdaten!$A$17:$B$300,2,FALSE),"")</f>
        <v/>
      </c>
      <c r="B31" s="47"/>
      <c r="C31" s="47"/>
      <c r="D31" s="4"/>
      <c r="E31" s="8"/>
      <c r="F31" s="149" t="str">
        <f>IF(ISBLANK(B31),"",IF(C31=Hilfstabelle!$H$1,Entladung!D31*Entladung!$B$12/100,IF(C31=Hilfstabelle!$H$2,Entladung!$B$12*0,IF(AND(C31=Hilfstabelle!$H$3,A31=Hilfstabelle!$A$7),Entladung!E31,0))))</f>
        <v/>
      </c>
      <c r="G31" s="151" t="str">
        <f>IF(ISBLANK(B31),"",IF(AND(ISBLANK(E31),C31=Hilfstabelle!$H$3,A31=Hilfstabelle!$A$7),"Fehler: Bitte Sondersachverhalt (individuelle Umlage) eintragen.",""))</f>
        <v/>
      </c>
    </row>
    <row r="32" spans="1:7" x14ac:dyDescent="0.25">
      <c r="A32" s="142" t="str">
        <f>_xlfn.IFNA(VLOOKUP(B32,Stammdaten!$A$17:$B$300,2,FALSE),"")</f>
        <v/>
      </c>
      <c r="B32" s="47"/>
      <c r="C32" s="47"/>
      <c r="D32" s="4"/>
      <c r="E32" s="8"/>
      <c r="F32" s="149" t="str">
        <f>IF(ISBLANK(B32),"",IF(C32=Hilfstabelle!$H$1,Entladung!D32*Entladung!$B$12/100,IF(C32=Hilfstabelle!$H$2,Entladung!$B$12*0,IF(AND(C32=Hilfstabelle!$H$3,A32=Hilfstabelle!$A$7),Entladung!E32,0))))</f>
        <v/>
      </c>
      <c r="G32" s="151" t="str">
        <f>IF(ISBLANK(B32),"",IF(AND(ISBLANK(E32),C32=Hilfstabelle!$H$3,A32=Hilfstabelle!$A$7),"Fehler: Bitte Sondersachverhalt (individuelle Umlage) eintragen.",""))</f>
        <v/>
      </c>
    </row>
    <row r="33" spans="1:7" x14ac:dyDescent="0.25">
      <c r="A33" s="142" t="str">
        <f>_xlfn.IFNA(VLOOKUP(B33,Stammdaten!$A$17:$B$300,2,FALSE),"")</f>
        <v/>
      </c>
      <c r="B33" s="47"/>
      <c r="C33" s="47"/>
      <c r="D33" s="4"/>
      <c r="E33" s="8"/>
      <c r="F33" s="149" t="str">
        <f>IF(ISBLANK(B33),"",IF(C33=Hilfstabelle!$H$1,Entladung!D33*Entladung!$B$12/100,IF(C33=Hilfstabelle!$H$2,Entladung!$B$12*0,IF(AND(C33=Hilfstabelle!$H$3,A33=Hilfstabelle!$A$7),Entladung!E33,0))))</f>
        <v/>
      </c>
      <c r="G33" s="151" t="str">
        <f>IF(ISBLANK(B33),"",IF(AND(ISBLANK(E33),C33=Hilfstabelle!$H$3,A33=Hilfstabelle!$A$7),"Fehler: Bitte Sondersachverhalt (individuelle Umlage) eintragen.",""))</f>
        <v/>
      </c>
    </row>
    <row r="34" spans="1:7" x14ac:dyDescent="0.25">
      <c r="A34" s="142" t="str">
        <f>_xlfn.IFNA(VLOOKUP(B34,Stammdaten!$A$17:$B$300,2,FALSE),"")</f>
        <v/>
      </c>
      <c r="B34" s="47"/>
      <c r="C34" s="47"/>
      <c r="D34" s="4"/>
      <c r="E34" s="8"/>
      <c r="F34" s="149" t="str">
        <f>IF(ISBLANK(B34),"",IF(C34=Hilfstabelle!$H$1,Entladung!D34*Entladung!$B$12/100,IF(C34=Hilfstabelle!$H$2,Entladung!$B$12*0,IF(AND(C34=Hilfstabelle!$H$3,A34=Hilfstabelle!$A$7),Entladung!E34,0))))</f>
        <v/>
      </c>
      <c r="G34" s="151" t="str">
        <f>IF(ISBLANK(B34),"",IF(AND(ISBLANK(E34),C34=Hilfstabelle!$H$3,A34=Hilfstabelle!$A$7),"Fehler: Bitte Sondersachverhalt (individuelle Umlage) eintragen.",""))</f>
        <v/>
      </c>
    </row>
    <row r="35" spans="1:7" x14ac:dyDescent="0.25">
      <c r="A35" s="142" t="str">
        <f>_xlfn.IFNA(VLOOKUP(B35,Stammdaten!$A$17:$B$300,2,FALSE),"")</f>
        <v/>
      </c>
      <c r="B35" s="47"/>
      <c r="C35" s="47"/>
      <c r="D35" s="4"/>
      <c r="E35" s="8"/>
      <c r="F35" s="149" t="str">
        <f>IF(ISBLANK(B35),"",IF(C35=Hilfstabelle!$H$1,Entladung!D35*Entladung!$B$12/100,IF(C35=Hilfstabelle!$H$2,Entladung!$B$12*0,IF(AND(C35=Hilfstabelle!$H$3,A35=Hilfstabelle!$A$7),Entladung!E35,0))))</f>
        <v/>
      </c>
      <c r="G35" s="151" t="str">
        <f>IF(ISBLANK(B35),"",IF(AND(ISBLANK(E35),C35=Hilfstabelle!$H$3,A35=Hilfstabelle!$A$7),"Fehler: Bitte Sondersachverhalt (individuelle Umlage) eintragen.",""))</f>
        <v/>
      </c>
    </row>
    <row r="36" spans="1:7" x14ac:dyDescent="0.25">
      <c r="A36" s="142" t="str">
        <f>_xlfn.IFNA(VLOOKUP(B36,Stammdaten!$A$17:$B$300,2,FALSE),"")</f>
        <v/>
      </c>
      <c r="B36" s="47"/>
      <c r="C36" s="47"/>
      <c r="D36" s="4"/>
      <c r="E36" s="8"/>
      <c r="F36" s="149" t="str">
        <f>IF(ISBLANK(B36),"",IF(C36=Hilfstabelle!$H$1,Entladung!D36*Entladung!$B$12/100,IF(C36=Hilfstabelle!$H$2,Entladung!$B$12*0,IF(AND(C36=Hilfstabelle!$H$3,A36=Hilfstabelle!$A$7),Entladung!E36,0))))</f>
        <v/>
      </c>
      <c r="G36" s="151" t="str">
        <f>IF(ISBLANK(B36),"",IF(AND(ISBLANK(E36),C36=Hilfstabelle!$H$3,A36=Hilfstabelle!$A$7),"Fehler: Bitte Sondersachverhalt (individuelle Umlage) eintragen.",""))</f>
        <v/>
      </c>
    </row>
    <row r="37" spans="1:7" x14ac:dyDescent="0.25">
      <c r="A37" s="142" t="str">
        <f>_xlfn.IFNA(VLOOKUP(B37,Stammdaten!$A$17:$B$300,2,FALSE),"")</f>
        <v/>
      </c>
      <c r="B37" s="47"/>
      <c r="C37" s="47"/>
      <c r="D37" s="4"/>
      <c r="E37" s="8"/>
      <c r="F37" s="149" t="str">
        <f>IF(ISBLANK(B37),"",IF(C37=Hilfstabelle!$H$1,Entladung!D37*Entladung!$B$12/100,IF(C37=Hilfstabelle!$H$2,Entladung!$B$12*0,IF(AND(C37=Hilfstabelle!$H$3,A37=Hilfstabelle!$A$7),Entladung!E37,0))))</f>
        <v/>
      </c>
      <c r="G37" s="151" t="str">
        <f>IF(ISBLANK(B37),"",IF(AND(ISBLANK(E37),C37=Hilfstabelle!$H$3,A37=Hilfstabelle!$A$7),"Fehler: Bitte Sondersachverhalt (individuelle Umlage) eintragen.",""))</f>
        <v/>
      </c>
    </row>
    <row r="38" spans="1:7" x14ac:dyDescent="0.25">
      <c r="A38" s="142" t="str">
        <f>_xlfn.IFNA(VLOOKUP(B38,Stammdaten!$A$17:$B$300,2,FALSE),"")</f>
        <v/>
      </c>
      <c r="B38" s="47"/>
      <c r="C38" s="47"/>
      <c r="D38" s="4"/>
      <c r="E38" s="8"/>
      <c r="F38" s="149" t="str">
        <f>IF(ISBLANK(B38),"",IF(C38=Hilfstabelle!$H$1,Entladung!D38*Entladung!$B$12/100,IF(C38=Hilfstabelle!$H$2,Entladung!$B$12*0,IF(AND(C38=Hilfstabelle!$H$3,A38=Hilfstabelle!$A$7),Entladung!E38,0))))</f>
        <v/>
      </c>
      <c r="G38" s="151" t="str">
        <f>IF(ISBLANK(B38),"",IF(AND(ISBLANK(E38),C38=Hilfstabelle!$H$3,A38=Hilfstabelle!$A$7),"Fehler: Bitte Sondersachverhalt (individuelle Umlage) eintragen.",""))</f>
        <v/>
      </c>
    </row>
    <row r="39" spans="1:7" x14ac:dyDescent="0.25">
      <c r="A39" s="142" t="str">
        <f>_xlfn.IFNA(VLOOKUP(B39,Stammdaten!$A$17:$B$300,2,FALSE),"")</f>
        <v/>
      </c>
      <c r="B39" s="47"/>
      <c r="C39" s="47"/>
      <c r="D39" s="4"/>
      <c r="E39" s="8"/>
      <c r="F39" s="149" t="str">
        <f>IF(ISBLANK(B39),"",IF(C39=Hilfstabelle!$H$1,Entladung!D39*Entladung!$B$12/100,IF(C39=Hilfstabelle!$H$2,Entladung!$B$12*0,IF(AND(C39=Hilfstabelle!$H$3,A39=Hilfstabelle!$A$7),Entladung!E39,0))))</f>
        <v/>
      </c>
      <c r="G39" s="151" t="str">
        <f>IF(ISBLANK(B39),"",IF(AND(ISBLANK(E39),C39=Hilfstabelle!$H$3,A39=Hilfstabelle!$A$7),"Fehler: Bitte Sondersachverhalt (individuelle Umlage) eintragen.",""))</f>
        <v/>
      </c>
    </row>
    <row r="40" spans="1:7" x14ac:dyDescent="0.25">
      <c r="A40" s="142" t="str">
        <f>_xlfn.IFNA(VLOOKUP(B40,Stammdaten!$A$17:$B$300,2,FALSE),"")</f>
        <v/>
      </c>
      <c r="B40" s="47"/>
      <c r="C40" s="47"/>
      <c r="D40" s="4"/>
      <c r="E40" s="8"/>
      <c r="F40" s="149" t="str">
        <f>IF(ISBLANK(B40),"",IF(C40=Hilfstabelle!$H$1,Entladung!D40*Entladung!$B$12/100,IF(C40=Hilfstabelle!$H$2,Entladung!$B$12*0,IF(AND(C40=Hilfstabelle!$H$3,A40=Hilfstabelle!$A$7),Entladung!E40,0))))</f>
        <v/>
      </c>
      <c r="G40" s="151" t="str">
        <f>IF(ISBLANK(B40),"",IF(AND(ISBLANK(E40),C40=Hilfstabelle!$H$3,A40=Hilfstabelle!$A$7),"Fehler: Bitte Sondersachverhalt (individuelle Umlage) eintragen.",""))</f>
        <v/>
      </c>
    </row>
    <row r="41" spans="1:7" x14ac:dyDescent="0.25">
      <c r="A41" s="142" t="str">
        <f>_xlfn.IFNA(VLOOKUP(B41,Stammdaten!$A$17:$B$300,2,FALSE),"")</f>
        <v/>
      </c>
      <c r="B41" s="47"/>
      <c r="C41" s="47"/>
      <c r="D41" s="4"/>
      <c r="E41" s="8"/>
      <c r="F41" s="149" t="str">
        <f>IF(ISBLANK(B41),"",IF(C41=Hilfstabelle!$H$1,Entladung!D41*Entladung!$B$12/100,IF(C41=Hilfstabelle!$H$2,Entladung!$B$12*0,IF(AND(C41=Hilfstabelle!$H$3,A41=Hilfstabelle!$A$7),Entladung!E41,0))))</f>
        <v/>
      </c>
      <c r="G41" s="151" t="str">
        <f>IF(ISBLANK(B41),"",IF(AND(ISBLANK(E41),C41=Hilfstabelle!$H$3,A41=Hilfstabelle!$A$7),"Fehler: Bitte Sondersachverhalt (individuelle Umlage) eintragen.",""))</f>
        <v/>
      </c>
    </row>
    <row r="42" spans="1:7" x14ac:dyDescent="0.25">
      <c r="A42" s="142" t="str">
        <f>_xlfn.IFNA(VLOOKUP(B42,Stammdaten!$A$17:$B$300,2,FALSE),"")</f>
        <v/>
      </c>
      <c r="B42" s="47"/>
      <c r="C42" s="47"/>
      <c r="D42" s="4"/>
      <c r="E42" s="8"/>
      <c r="F42" s="149" t="str">
        <f>IF(ISBLANK(B42),"",IF(C42=Hilfstabelle!$H$1,Entladung!D42*Entladung!$B$12/100,IF(C42=Hilfstabelle!$H$2,Entladung!$B$12*0,IF(AND(C42=Hilfstabelle!$H$3,A42=Hilfstabelle!$A$7),Entladung!E42,0))))</f>
        <v/>
      </c>
      <c r="G42" s="151" t="str">
        <f>IF(ISBLANK(B42),"",IF(AND(ISBLANK(E42),C42=Hilfstabelle!$H$3,A42=Hilfstabelle!$A$7),"Fehler: Bitte Sondersachverhalt (individuelle Umlage) eintragen.",""))</f>
        <v/>
      </c>
    </row>
    <row r="43" spans="1:7" x14ac:dyDescent="0.25">
      <c r="A43" s="142" t="str">
        <f>_xlfn.IFNA(VLOOKUP(B43,Stammdaten!$A$17:$B$300,2,FALSE),"")</f>
        <v/>
      </c>
      <c r="B43" s="47"/>
      <c r="C43" s="47"/>
      <c r="D43" s="4"/>
      <c r="E43" s="8"/>
      <c r="F43" s="149" t="str">
        <f>IF(ISBLANK(B43),"",IF(C43=Hilfstabelle!$H$1,Entladung!D43*Entladung!$B$12/100,IF(C43=Hilfstabelle!$H$2,Entladung!$B$12*0,IF(AND(C43=Hilfstabelle!$H$3,A43=Hilfstabelle!$A$7),Entladung!E43,0))))</f>
        <v/>
      </c>
      <c r="G43" s="151" t="str">
        <f>IF(ISBLANK(B43),"",IF(AND(ISBLANK(E43),C43=Hilfstabelle!$H$3,A43=Hilfstabelle!$A$7),"Fehler: Bitte Sondersachverhalt (individuelle Umlage) eintragen.",""))</f>
        <v/>
      </c>
    </row>
    <row r="44" spans="1:7" x14ac:dyDescent="0.25">
      <c r="A44" s="142" t="str">
        <f>_xlfn.IFNA(VLOOKUP(B44,Stammdaten!$A$17:$B$300,2,FALSE),"")</f>
        <v/>
      </c>
      <c r="B44" s="47"/>
      <c r="C44" s="47"/>
      <c r="D44" s="4"/>
      <c r="E44" s="8"/>
      <c r="F44" s="149" t="str">
        <f>IF(ISBLANK(B44),"",IF(C44=Hilfstabelle!$H$1,Entladung!D44*Entladung!$B$12/100,IF(C44=Hilfstabelle!$H$2,Entladung!$B$12*0,IF(AND(C44=Hilfstabelle!$H$3,A44=Hilfstabelle!$A$7),Entladung!E44,0))))</f>
        <v/>
      </c>
      <c r="G44" s="151" t="str">
        <f>IF(ISBLANK(B44),"",IF(AND(ISBLANK(E44),C44=Hilfstabelle!$H$3,A44=Hilfstabelle!$A$7),"Fehler: Bitte Sondersachverhalt (individuelle Umlage) eintragen.",""))</f>
        <v/>
      </c>
    </row>
    <row r="45" spans="1:7" x14ac:dyDescent="0.25">
      <c r="A45" s="142" t="str">
        <f>_xlfn.IFNA(VLOOKUP(B45,Stammdaten!$A$17:$B$300,2,FALSE),"")</f>
        <v/>
      </c>
      <c r="B45" s="47"/>
      <c r="C45" s="47"/>
      <c r="D45" s="4"/>
      <c r="E45" s="8"/>
      <c r="F45" s="149" t="str">
        <f>IF(ISBLANK(B45),"",IF(C45=Hilfstabelle!$H$1,Entladung!D45*Entladung!$B$12/100,IF(C45=Hilfstabelle!$H$2,Entladung!$B$12*0,IF(AND(C45=Hilfstabelle!$H$3,A45=Hilfstabelle!$A$7),Entladung!E45,0))))</f>
        <v/>
      </c>
      <c r="G45" s="151" t="str">
        <f>IF(ISBLANK(B45),"",IF(AND(ISBLANK(E45),C45=Hilfstabelle!$H$3,A45=Hilfstabelle!$A$7),"Fehler: Bitte Sondersachverhalt (individuelle Umlage) eintragen.",""))</f>
        <v/>
      </c>
    </row>
    <row r="46" spans="1:7" x14ac:dyDescent="0.25">
      <c r="A46" s="142" t="str">
        <f>_xlfn.IFNA(VLOOKUP(B46,Stammdaten!$A$17:$B$300,2,FALSE),"")</f>
        <v/>
      </c>
      <c r="B46" s="47"/>
      <c r="C46" s="47"/>
      <c r="D46" s="4"/>
      <c r="E46" s="8"/>
      <c r="F46" s="149" t="str">
        <f>IF(ISBLANK(B46),"",IF(C46=Hilfstabelle!$H$1,Entladung!D46*Entladung!$B$12/100,IF(C46=Hilfstabelle!$H$2,Entladung!$B$12*0,IF(AND(C46=Hilfstabelle!$H$3,A46=Hilfstabelle!$A$7),Entladung!E46,0))))</f>
        <v/>
      </c>
      <c r="G46" s="151" t="str">
        <f>IF(ISBLANK(B46),"",IF(AND(ISBLANK(E46),C46=Hilfstabelle!$H$3,A46=Hilfstabelle!$A$7),"Fehler: Bitte Sondersachverhalt (individuelle Umlage) eintragen.",""))</f>
        <v/>
      </c>
    </row>
    <row r="47" spans="1:7" x14ac:dyDescent="0.25">
      <c r="A47" s="142" t="str">
        <f>_xlfn.IFNA(VLOOKUP(B47,Stammdaten!$A$17:$B$300,2,FALSE),"")</f>
        <v/>
      </c>
      <c r="B47" s="47"/>
      <c r="C47" s="47"/>
      <c r="D47" s="4"/>
      <c r="E47" s="8"/>
      <c r="F47" s="149" t="str">
        <f>IF(ISBLANK(B47),"",IF(C47=Hilfstabelle!$H$1,Entladung!D47*Entladung!$B$12/100,IF(C47=Hilfstabelle!$H$2,Entladung!$B$12*0,IF(AND(C47=Hilfstabelle!$H$3,A47=Hilfstabelle!$A$7),Entladung!E47,0))))</f>
        <v/>
      </c>
      <c r="G47" s="151" t="str">
        <f>IF(ISBLANK(B47),"",IF(AND(ISBLANK(E47),C47=Hilfstabelle!$H$3,A47=Hilfstabelle!$A$7),"Fehler: Bitte Sondersachverhalt (individuelle Umlage) eintragen.",""))</f>
        <v/>
      </c>
    </row>
    <row r="48" spans="1:7" x14ac:dyDescent="0.25">
      <c r="A48" s="142" t="str">
        <f>_xlfn.IFNA(VLOOKUP(B48,Stammdaten!$A$17:$B$300,2,FALSE),"")</f>
        <v/>
      </c>
      <c r="B48" s="47"/>
      <c r="C48" s="47"/>
      <c r="D48" s="4"/>
      <c r="E48" s="8"/>
      <c r="F48" s="149" t="str">
        <f>IF(ISBLANK(B48),"",IF(C48=Hilfstabelle!$H$1,Entladung!D48*Entladung!$B$12/100,IF(C48=Hilfstabelle!$H$2,Entladung!$B$12*0,IF(AND(C48=Hilfstabelle!$H$3,A48=Hilfstabelle!$A$7),Entladung!E48,0))))</f>
        <v/>
      </c>
      <c r="G48" s="151" t="str">
        <f>IF(ISBLANK(B48),"",IF(AND(ISBLANK(E48),C48=Hilfstabelle!$H$3,A48=Hilfstabelle!$A$7),"Fehler: Bitte Sondersachverhalt (individuelle Umlage) eintragen.",""))</f>
        <v/>
      </c>
    </row>
    <row r="49" spans="1:7" x14ac:dyDescent="0.25">
      <c r="A49" s="142" t="str">
        <f>_xlfn.IFNA(VLOOKUP(B49,Stammdaten!$A$17:$B$300,2,FALSE),"")</f>
        <v/>
      </c>
      <c r="B49" s="47"/>
      <c r="C49" s="47"/>
      <c r="D49" s="4"/>
      <c r="E49" s="8"/>
      <c r="F49" s="149" t="str">
        <f>IF(ISBLANK(B49),"",IF(C49=Hilfstabelle!$H$1,Entladung!D49*Entladung!$B$12/100,IF(C49=Hilfstabelle!$H$2,Entladung!$B$12*0,IF(AND(C49=Hilfstabelle!$H$3,A49=Hilfstabelle!$A$7),Entladung!E49,0))))</f>
        <v/>
      </c>
      <c r="G49" s="151" t="str">
        <f>IF(ISBLANK(B49),"",IF(AND(ISBLANK(E49),C49=Hilfstabelle!$H$3,A49=Hilfstabelle!$A$7),"Fehler: Bitte Sondersachverhalt (individuelle Umlage) eintragen.",""))</f>
        <v/>
      </c>
    </row>
    <row r="50" spans="1:7" x14ac:dyDescent="0.25">
      <c r="A50" s="142" t="str">
        <f>_xlfn.IFNA(VLOOKUP(B50,Stammdaten!$A$17:$B$300,2,FALSE),"")</f>
        <v/>
      </c>
      <c r="B50" s="47"/>
      <c r="C50" s="47"/>
      <c r="D50" s="4"/>
      <c r="E50" s="8"/>
      <c r="F50" s="149" t="str">
        <f>IF(ISBLANK(B50),"",IF(C50=Hilfstabelle!$H$1,Entladung!D50*Entladung!$B$12/100,IF(C50=Hilfstabelle!$H$2,Entladung!$B$12*0,IF(AND(C50=Hilfstabelle!$H$3,A50=Hilfstabelle!$A$7),Entladung!E50,0))))</f>
        <v/>
      </c>
      <c r="G50" s="151" t="str">
        <f>IF(ISBLANK(B50),"",IF(AND(ISBLANK(E50),C50=Hilfstabelle!$H$3,A50=Hilfstabelle!$A$7),"Fehler: Bitte Sondersachverhalt (individuelle Umlage) eintragen.",""))</f>
        <v/>
      </c>
    </row>
    <row r="51" spans="1:7" x14ac:dyDescent="0.25">
      <c r="A51" s="142" t="str">
        <f>_xlfn.IFNA(VLOOKUP(B51,Stammdaten!$A$17:$B$300,2,FALSE),"")</f>
        <v/>
      </c>
      <c r="B51" s="47"/>
      <c r="C51" s="47"/>
      <c r="D51" s="4"/>
      <c r="E51" s="8"/>
      <c r="F51" s="149" t="str">
        <f>IF(ISBLANK(B51),"",IF(C51=Hilfstabelle!$H$1,Entladung!D51*Entladung!$B$12/100,IF(C51=Hilfstabelle!$H$2,Entladung!$B$12*0,IF(AND(C51=Hilfstabelle!$H$3,A51=Hilfstabelle!$A$7),Entladung!E51,0))))</f>
        <v/>
      </c>
      <c r="G51" s="151" t="str">
        <f>IF(ISBLANK(B51),"",IF(AND(ISBLANK(E51),C51=Hilfstabelle!$H$3,A51=Hilfstabelle!$A$7),"Fehler: Bitte Sondersachverhalt (individuelle Umlage) eintragen.",""))</f>
        <v/>
      </c>
    </row>
    <row r="52" spans="1:7" x14ac:dyDescent="0.25">
      <c r="A52" s="142" t="str">
        <f>_xlfn.IFNA(VLOOKUP(B52,Stammdaten!$A$17:$B$300,2,FALSE),"")</f>
        <v/>
      </c>
      <c r="B52" s="47"/>
      <c r="C52" s="47"/>
      <c r="D52" s="4"/>
      <c r="E52" s="8"/>
      <c r="F52" s="149" t="str">
        <f>IF(ISBLANK(B52),"",IF(C52=Hilfstabelle!$H$1,Entladung!D52*Entladung!$B$12/100,IF(C52=Hilfstabelle!$H$2,Entladung!$B$12*0,IF(AND(C52=Hilfstabelle!$H$3,A52=Hilfstabelle!$A$7),Entladung!E52,0))))</f>
        <v/>
      </c>
      <c r="G52" s="151" t="str">
        <f>IF(ISBLANK(B52),"",IF(AND(ISBLANK(E52),C52=Hilfstabelle!$H$3,A52=Hilfstabelle!$A$7),"Fehler: Bitte Sondersachverhalt (individuelle Umlage) eintragen.",""))</f>
        <v/>
      </c>
    </row>
    <row r="53" spans="1:7" x14ac:dyDescent="0.25">
      <c r="A53" s="142" t="str">
        <f>_xlfn.IFNA(VLOOKUP(B53,Stammdaten!$A$17:$B$300,2,FALSE),"")</f>
        <v/>
      </c>
      <c r="B53" s="47"/>
      <c r="C53" s="47"/>
      <c r="D53" s="4"/>
      <c r="E53" s="8"/>
      <c r="F53" s="149" t="str">
        <f>IF(ISBLANK(B53),"",IF(C53=Hilfstabelle!$H$1,Entladung!D53*Entladung!$B$12/100,IF(C53=Hilfstabelle!$H$2,Entladung!$B$12*0,IF(AND(C53=Hilfstabelle!$H$3,A53=Hilfstabelle!$A$7),Entladung!E53,0))))</f>
        <v/>
      </c>
      <c r="G53" s="151" t="str">
        <f>IF(ISBLANK(B53),"",IF(AND(ISBLANK(E53),C53=Hilfstabelle!$H$3,A53=Hilfstabelle!$A$7),"Fehler: Bitte Sondersachverhalt (individuelle Umlage) eintragen.",""))</f>
        <v/>
      </c>
    </row>
    <row r="54" spans="1:7" x14ac:dyDescent="0.25">
      <c r="A54" s="142" t="str">
        <f>_xlfn.IFNA(VLOOKUP(B54,Stammdaten!$A$17:$B$300,2,FALSE),"")</f>
        <v/>
      </c>
      <c r="B54" s="47"/>
      <c r="C54" s="47"/>
      <c r="D54" s="4"/>
      <c r="E54" s="8"/>
      <c r="F54" s="149" t="str">
        <f>IF(ISBLANK(B54),"",IF(C54=Hilfstabelle!$H$1,Entladung!D54*Entladung!$B$12/100,IF(C54=Hilfstabelle!$H$2,Entladung!$B$12*0,IF(AND(C54=Hilfstabelle!$H$3,A54=Hilfstabelle!$A$7),Entladung!E54,0))))</f>
        <v/>
      </c>
      <c r="G54" s="151" t="str">
        <f>IF(ISBLANK(B54),"",IF(AND(ISBLANK(E54),C54=Hilfstabelle!$H$3,A54=Hilfstabelle!$A$7),"Fehler: Bitte Sondersachverhalt (individuelle Umlage) eintragen.",""))</f>
        <v/>
      </c>
    </row>
    <row r="55" spans="1:7" x14ac:dyDescent="0.25">
      <c r="A55" s="142" t="str">
        <f>_xlfn.IFNA(VLOOKUP(B55,Stammdaten!$A$17:$B$300,2,FALSE),"")</f>
        <v/>
      </c>
      <c r="B55" s="47"/>
      <c r="C55" s="47"/>
      <c r="D55" s="4"/>
      <c r="E55" s="8"/>
      <c r="F55" s="149" t="str">
        <f>IF(ISBLANK(B55),"",IF(C55=Hilfstabelle!$H$1,Entladung!D55*Entladung!$B$12/100,IF(C55=Hilfstabelle!$H$2,Entladung!$B$12*0,IF(AND(C55=Hilfstabelle!$H$3,A55=Hilfstabelle!$A$7),Entladung!E55,0))))</f>
        <v/>
      </c>
      <c r="G55" s="151" t="str">
        <f>IF(ISBLANK(B55),"",IF(AND(ISBLANK(E55),C55=Hilfstabelle!$H$3,A55=Hilfstabelle!$A$7),"Fehler: Bitte Sondersachverhalt (individuelle Umlage) eintragen.",""))</f>
        <v/>
      </c>
    </row>
    <row r="56" spans="1:7" x14ac:dyDescent="0.25">
      <c r="A56" s="142" t="str">
        <f>_xlfn.IFNA(VLOOKUP(B56,Stammdaten!$A$17:$B$300,2,FALSE),"")</f>
        <v/>
      </c>
      <c r="B56" s="47"/>
      <c r="C56" s="47"/>
      <c r="D56" s="4"/>
      <c r="E56" s="8"/>
      <c r="F56" s="149" t="str">
        <f>IF(ISBLANK(B56),"",IF(C56=Hilfstabelle!$H$1,Entladung!D56*Entladung!$B$12/100,IF(C56=Hilfstabelle!$H$2,Entladung!$B$12*0,IF(AND(C56=Hilfstabelle!$H$3,A56=Hilfstabelle!$A$7),Entladung!E56,0))))</f>
        <v/>
      </c>
      <c r="G56" s="151" t="str">
        <f>IF(ISBLANK(B56),"",IF(AND(ISBLANK(E56),C56=Hilfstabelle!$H$3,A56=Hilfstabelle!$A$7),"Fehler: Bitte Sondersachverhalt (individuelle Umlage) eintragen.",""))</f>
        <v/>
      </c>
    </row>
    <row r="57" spans="1:7" x14ac:dyDescent="0.25">
      <c r="A57" s="142" t="str">
        <f>_xlfn.IFNA(VLOOKUP(B57,Stammdaten!$A$17:$B$300,2,FALSE),"")</f>
        <v/>
      </c>
      <c r="B57" s="47"/>
      <c r="C57" s="47"/>
      <c r="D57" s="4"/>
      <c r="E57" s="8"/>
      <c r="F57" s="149" t="str">
        <f>IF(ISBLANK(B57),"",IF(C57=Hilfstabelle!$H$1,Entladung!D57*Entladung!$B$12/100,IF(C57=Hilfstabelle!$H$2,Entladung!$B$12*0,IF(AND(C57=Hilfstabelle!$H$3,A57=Hilfstabelle!$A$7),Entladung!E57,0))))</f>
        <v/>
      </c>
      <c r="G57" s="151" t="str">
        <f>IF(ISBLANK(B57),"",IF(AND(ISBLANK(E57),C57=Hilfstabelle!$H$3,A57=Hilfstabelle!$A$7),"Fehler: Bitte Sondersachverhalt (individuelle Umlage) eintragen.",""))</f>
        <v/>
      </c>
    </row>
    <row r="58" spans="1:7" x14ac:dyDescent="0.25">
      <c r="A58" s="142" t="str">
        <f>_xlfn.IFNA(VLOOKUP(B58,Stammdaten!$A$17:$B$300,2,FALSE),"")</f>
        <v/>
      </c>
      <c r="B58" s="47"/>
      <c r="C58" s="47"/>
      <c r="D58" s="4"/>
      <c r="E58" s="8"/>
      <c r="F58" s="149" t="str">
        <f>IF(ISBLANK(B58),"",IF(C58=Hilfstabelle!$H$1,Entladung!D58*Entladung!$B$12/100,IF(C58=Hilfstabelle!$H$2,Entladung!$B$12*0,IF(AND(C58=Hilfstabelle!$H$3,A58=Hilfstabelle!$A$7),Entladung!E58,0))))</f>
        <v/>
      </c>
      <c r="G58" s="151" t="str">
        <f>IF(ISBLANK(B58),"",IF(AND(ISBLANK(E58),C58=Hilfstabelle!$H$3,A58=Hilfstabelle!$A$7),"Fehler: Bitte Sondersachverhalt (individuelle Umlage) eintragen.",""))</f>
        <v/>
      </c>
    </row>
    <row r="59" spans="1:7" x14ac:dyDescent="0.25">
      <c r="A59" s="142" t="str">
        <f>_xlfn.IFNA(VLOOKUP(B59,Stammdaten!$A$17:$B$300,2,FALSE),"")</f>
        <v/>
      </c>
      <c r="B59" s="47"/>
      <c r="C59" s="47"/>
      <c r="D59" s="4"/>
      <c r="E59" s="8"/>
      <c r="F59" s="149" t="str">
        <f>IF(ISBLANK(B59),"",IF(C59=Hilfstabelle!$H$1,Entladung!D59*Entladung!$B$12/100,IF(C59=Hilfstabelle!$H$2,Entladung!$B$12*0,IF(AND(C59=Hilfstabelle!$H$3,A59=Hilfstabelle!$A$7),Entladung!E59,0))))</f>
        <v/>
      </c>
      <c r="G59" s="151" t="str">
        <f>IF(ISBLANK(B59),"",IF(AND(ISBLANK(E59),C59=Hilfstabelle!$H$3,A59=Hilfstabelle!$A$7),"Fehler: Bitte Sondersachverhalt (individuelle Umlage) eintragen.",""))</f>
        <v/>
      </c>
    </row>
    <row r="60" spans="1:7" x14ac:dyDescent="0.25">
      <c r="A60" s="142" t="str">
        <f>_xlfn.IFNA(VLOOKUP(B60,Stammdaten!$A$17:$B$300,2,FALSE),"")</f>
        <v/>
      </c>
      <c r="B60" s="47"/>
      <c r="C60" s="47"/>
      <c r="D60" s="4"/>
      <c r="E60" s="8"/>
      <c r="F60" s="149" t="str">
        <f>IF(ISBLANK(B60),"",IF(C60=Hilfstabelle!$H$1,Entladung!D60*Entladung!$B$12/100,IF(C60=Hilfstabelle!$H$2,Entladung!$B$12*0,IF(AND(C60=Hilfstabelle!$H$3,A60=Hilfstabelle!$A$7),Entladung!E60,0))))</f>
        <v/>
      </c>
      <c r="G60" s="151" t="str">
        <f>IF(ISBLANK(B60),"",IF(AND(ISBLANK(E60),C60=Hilfstabelle!$H$3,A60=Hilfstabelle!$A$7),"Fehler: Bitte Sondersachverhalt (individuelle Umlage) eintragen.",""))</f>
        <v/>
      </c>
    </row>
    <row r="61" spans="1:7" x14ac:dyDescent="0.25">
      <c r="A61" s="142" t="str">
        <f>_xlfn.IFNA(VLOOKUP(B61,Stammdaten!$A$17:$B$300,2,FALSE),"")</f>
        <v/>
      </c>
      <c r="B61" s="47"/>
      <c r="C61" s="47"/>
      <c r="D61" s="4"/>
      <c r="E61" s="8"/>
      <c r="F61" s="149" t="str">
        <f>IF(ISBLANK(B61),"",IF(C61=Hilfstabelle!$H$1,Entladung!D61*Entladung!$B$12/100,IF(C61=Hilfstabelle!$H$2,Entladung!$B$12*0,IF(AND(C61=Hilfstabelle!$H$3,A61=Hilfstabelle!$A$7),Entladung!E61,0))))</f>
        <v/>
      </c>
      <c r="G61" s="151" t="str">
        <f>IF(ISBLANK(B61),"",IF(AND(ISBLANK(E61),C61=Hilfstabelle!$H$3,A61=Hilfstabelle!$A$7),"Fehler: Bitte Sondersachverhalt (individuelle Umlage) eintragen.",""))</f>
        <v/>
      </c>
    </row>
    <row r="62" spans="1:7" x14ac:dyDescent="0.25">
      <c r="A62" s="142" t="str">
        <f>_xlfn.IFNA(VLOOKUP(B62,Stammdaten!$A$17:$B$300,2,FALSE),"")</f>
        <v/>
      </c>
      <c r="B62" s="47"/>
      <c r="C62" s="47"/>
      <c r="D62" s="4"/>
      <c r="E62" s="8"/>
      <c r="F62" s="149" t="str">
        <f>IF(ISBLANK(B62),"",IF(C62=Hilfstabelle!$H$1,Entladung!D62*Entladung!$B$12/100,IF(C62=Hilfstabelle!$H$2,Entladung!$B$12*0,IF(AND(C62=Hilfstabelle!$H$3,A62=Hilfstabelle!$A$7),Entladung!E62,0))))</f>
        <v/>
      </c>
      <c r="G62" s="151" t="str">
        <f>IF(ISBLANK(B62),"",IF(AND(ISBLANK(E62),C62=Hilfstabelle!$H$3,A62=Hilfstabelle!$A$7),"Fehler: Bitte Sondersachverhalt (individuelle Umlage) eintragen.",""))</f>
        <v/>
      </c>
    </row>
    <row r="63" spans="1:7" x14ac:dyDescent="0.25">
      <c r="A63" s="142" t="str">
        <f>_xlfn.IFNA(VLOOKUP(B63,Stammdaten!$A$17:$B$300,2,FALSE),"")</f>
        <v/>
      </c>
      <c r="B63" s="47"/>
      <c r="C63" s="47"/>
      <c r="D63" s="4"/>
      <c r="E63" s="8"/>
      <c r="F63" s="149" t="str">
        <f>IF(ISBLANK(B63),"",IF(C63=Hilfstabelle!$H$1,Entladung!D63*Entladung!$B$12/100,IF(C63=Hilfstabelle!$H$2,Entladung!$B$12*0,IF(AND(C63=Hilfstabelle!$H$3,A63=Hilfstabelle!$A$7),Entladung!E63,0))))</f>
        <v/>
      </c>
      <c r="G63" s="151" t="str">
        <f>IF(ISBLANK(B63),"",IF(AND(ISBLANK(E63),C63=Hilfstabelle!$H$3,A63=Hilfstabelle!$A$7),"Fehler: Bitte Sondersachverhalt (individuelle Umlage) eintragen.",""))</f>
        <v/>
      </c>
    </row>
    <row r="64" spans="1:7" x14ac:dyDescent="0.25">
      <c r="A64" s="142" t="str">
        <f>_xlfn.IFNA(VLOOKUP(B64,Stammdaten!$A$17:$B$300,2,FALSE),"")</f>
        <v/>
      </c>
      <c r="B64" s="47"/>
      <c r="C64" s="47"/>
      <c r="D64" s="4"/>
      <c r="E64" s="8"/>
      <c r="F64" s="149" t="str">
        <f>IF(ISBLANK(B64),"",IF(C64=Hilfstabelle!$H$1,Entladung!D64*Entladung!$B$12/100,IF(C64=Hilfstabelle!$H$2,Entladung!$B$12*0,IF(AND(C64=Hilfstabelle!$H$3,A64=Hilfstabelle!$A$7),Entladung!E64,0))))</f>
        <v/>
      </c>
      <c r="G64" s="151" t="str">
        <f>IF(ISBLANK(B64),"",IF(AND(ISBLANK(E64),C64=Hilfstabelle!$H$3,A64=Hilfstabelle!$A$7),"Fehler: Bitte Sondersachverhalt (individuelle Umlage) eintragen.",""))</f>
        <v/>
      </c>
    </row>
    <row r="65" spans="1:7" x14ac:dyDescent="0.25">
      <c r="A65" s="142" t="str">
        <f>_xlfn.IFNA(VLOOKUP(B65,Stammdaten!$A$17:$B$300,2,FALSE),"")</f>
        <v/>
      </c>
      <c r="B65" s="47"/>
      <c r="C65" s="47"/>
      <c r="D65" s="4"/>
      <c r="E65" s="8"/>
      <c r="F65" s="149" t="str">
        <f>IF(ISBLANK(B65),"",IF(C65=Hilfstabelle!$H$1,Entladung!D65*Entladung!$B$12/100,IF(C65=Hilfstabelle!$H$2,Entladung!$B$12*0,IF(AND(C65=Hilfstabelle!$H$3,A65=Hilfstabelle!$A$7),Entladung!E65,0))))</f>
        <v/>
      </c>
      <c r="G65" s="151" t="str">
        <f>IF(ISBLANK(B65),"",IF(AND(ISBLANK(E65),C65=Hilfstabelle!$H$3,A65=Hilfstabelle!$A$7),"Fehler: Bitte Sondersachverhalt (individuelle Umlage) eintragen.",""))</f>
        <v/>
      </c>
    </row>
    <row r="66" spans="1:7" x14ac:dyDescent="0.25">
      <c r="A66" s="142" t="str">
        <f>_xlfn.IFNA(VLOOKUP(B66,Stammdaten!$A$17:$B$300,2,FALSE),"")</f>
        <v/>
      </c>
      <c r="B66" s="47"/>
      <c r="C66" s="47"/>
      <c r="D66" s="4"/>
      <c r="E66" s="8"/>
      <c r="F66" s="149" t="str">
        <f>IF(ISBLANK(B66),"",IF(C66=Hilfstabelle!$H$1,Entladung!D66*Entladung!$B$12/100,IF(C66=Hilfstabelle!$H$2,Entladung!$B$12*0,IF(AND(C66=Hilfstabelle!$H$3,A66=Hilfstabelle!$A$7),Entladung!E66,0))))</f>
        <v/>
      </c>
      <c r="G66" s="151" t="str">
        <f>IF(ISBLANK(B66),"",IF(AND(ISBLANK(E66),C66=Hilfstabelle!$H$3,A66=Hilfstabelle!$A$7),"Fehler: Bitte Sondersachverhalt (individuelle Umlage) eintragen.",""))</f>
        <v/>
      </c>
    </row>
    <row r="67" spans="1:7" x14ac:dyDescent="0.25">
      <c r="A67" s="142" t="str">
        <f>_xlfn.IFNA(VLOOKUP(B67,Stammdaten!$A$17:$B$300,2,FALSE),"")</f>
        <v/>
      </c>
      <c r="B67" s="47"/>
      <c r="C67" s="47"/>
      <c r="D67" s="4"/>
      <c r="E67" s="8"/>
      <c r="F67" s="149" t="str">
        <f>IF(ISBLANK(B67),"",IF(C67=Hilfstabelle!$H$1,Entladung!D67*Entladung!$B$12/100,IF(C67=Hilfstabelle!$H$2,Entladung!$B$12*0,IF(AND(C67=Hilfstabelle!$H$3,A67=Hilfstabelle!$A$7),Entladung!E67,0))))</f>
        <v/>
      </c>
      <c r="G67" s="151" t="str">
        <f>IF(ISBLANK(B67),"",IF(AND(ISBLANK(E67),C67=Hilfstabelle!$H$3,A67=Hilfstabelle!$A$7),"Fehler: Bitte Sondersachverhalt (individuelle Umlage) eintragen.",""))</f>
        <v/>
      </c>
    </row>
    <row r="68" spans="1:7" x14ac:dyDescent="0.25">
      <c r="A68" s="142" t="str">
        <f>_xlfn.IFNA(VLOOKUP(B68,Stammdaten!$A$17:$B$300,2,FALSE),"")</f>
        <v/>
      </c>
      <c r="B68" s="47"/>
      <c r="C68" s="47"/>
      <c r="D68" s="4"/>
      <c r="E68" s="8"/>
      <c r="F68" s="149" t="str">
        <f>IF(ISBLANK(B68),"",IF(C68=Hilfstabelle!$H$1,Entladung!D68*Entladung!$B$12/100,IF(C68=Hilfstabelle!$H$2,Entladung!$B$12*0,IF(AND(C68=Hilfstabelle!$H$3,A68=Hilfstabelle!$A$7),Entladung!E68,0))))</f>
        <v/>
      </c>
      <c r="G68" s="151" t="str">
        <f>IF(ISBLANK(B68),"",IF(AND(ISBLANK(E68),C68=Hilfstabelle!$H$3,A68=Hilfstabelle!$A$7),"Fehler: Bitte Sondersachverhalt (individuelle Umlage) eintragen.",""))</f>
        <v/>
      </c>
    </row>
    <row r="69" spans="1:7" x14ac:dyDescent="0.25">
      <c r="A69" s="142" t="str">
        <f>_xlfn.IFNA(VLOOKUP(B69,Stammdaten!$A$17:$B$300,2,FALSE),"")</f>
        <v/>
      </c>
      <c r="B69" s="47"/>
      <c r="C69" s="47"/>
      <c r="D69" s="4"/>
      <c r="E69" s="8"/>
      <c r="F69" s="149" t="str">
        <f>IF(ISBLANK(B69),"",IF(C69=Hilfstabelle!$H$1,Entladung!D69*Entladung!$B$12/100,IF(C69=Hilfstabelle!$H$2,Entladung!$B$12*0,IF(AND(C69=Hilfstabelle!$H$3,A69=Hilfstabelle!$A$7),Entladung!E69,0))))</f>
        <v/>
      </c>
      <c r="G69" s="151" t="str">
        <f>IF(ISBLANK(B69),"",IF(AND(ISBLANK(E69),C69=Hilfstabelle!$H$3,A69=Hilfstabelle!$A$7),"Fehler: Bitte Sondersachverhalt (individuelle Umlage) eintragen.",""))</f>
        <v/>
      </c>
    </row>
    <row r="70" spans="1:7" x14ac:dyDescent="0.25">
      <c r="A70" s="142" t="str">
        <f>_xlfn.IFNA(VLOOKUP(B70,Stammdaten!$A$17:$B$300,2,FALSE),"")</f>
        <v/>
      </c>
      <c r="B70" s="47"/>
      <c r="C70" s="47"/>
      <c r="D70" s="4"/>
      <c r="E70" s="8"/>
      <c r="F70" s="149" t="str">
        <f>IF(ISBLANK(B70),"",IF(C70=Hilfstabelle!$H$1,Entladung!D70*Entladung!$B$12/100,IF(C70=Hilfstabelle!$H$2,Entladung!$B$12*0,IF(AND(C70=Hilfstabelle!$H$3,A70=Hilfstabelle!$A$7),Entladung!E70,0))))</f>
        <v/>
      </c>
      <c r="G70" s="151" t="str">
        <f>IF(ISBLANK(B70),"",IF(AND(ISBLANK(E70),C70=Hilfstabelle!$H$3,A70=Hilfstabelle!$A$7),"Fehler: Bitte Sondersachverhalt (individuelle Umlage) eintragen.",""))</f>
        <v/>
      </c>
    </row>
    <row r="71" spans="1:7" x14ac:dyDescent="0.25">
      <c r="A71" s="142" t="str">
        <f>_xlfn.IFNA(VLOOKUP(B71,Stammdaten!$A$17:$B$300,2,FALSE),"")</f>
        <v/>
      </c>
      <c r="B71" s="47"/>
      <c r="C71" s="47"/>
      <c r="D71" s="4"/>
      <c r="E71" s="8"/>
      <c r="F71" s="149" t="str">
        <f>IF(ISBLANK(B71),"",IF(C71=Hilfstabelle!$H$1,Entladung!D71*Entladung!$B$12/100,IF(C71=Hilfstabelle!$H$2,Entladung!$B$12*0,IF(AND(C71=Hilfstabelle!$H$3,A71=Hilfstabelle!$A$7),Entladung!E71,0))))</f>
        <v/>
      </c>
      <c r="G71" s="151" t="str">
        <f>IF(ISBLANK(B71),"",IF(AND(ISBLANK(E71),C71=Hilfstabelle!$H$3,A71=Hilfstabelle!$A$7),"Fehler: Bitte Sondersachverhalt (individuelle Umlage) eintragen.",""))</f>
        <v/>
      </c>
    </row>
    <row r="72" spans="1:7" x14ac:dyDescent="0.25">
      <c r="A72" s="142" t="str">
        <f>_xlfn.IFNA(VLOOKUP(B72,Stammdaten!$A$17:$B$300,2,FALSE),"")</f>
        <v/>
      </c>
      <c r="B72" s="47"/>
      <c r="C72" s="47"/>
      <c r="D72" s="4"/>
      <c r="E72" s="8"/>
      <c r="F72" s="149" t="str">
        <f>IF(ISBLANK(B72),"",IF(C72=Hilfstabelle!$H$1,Entladung!D72*Entladung!$B$12/100,IF(C72=Hilfstabelle!$H$2,Entladung!$B$12*0,IF(AND(C72=Hilfstabelle!$H$3,A72=Hilfstabelle!$A$7),Entladung!E72,0))))</f>
        <v/>
      </c>
      <c r="G72" s="151" t="str">
        <f>IF(ISBLANK(B72),"",IF(AND(ISBLANK(E72),C72=Hilfstabelle!$H$3,A72=Hilfstabelle!$A$7),"Fehler: Bitte Sondersachverhalt (individuelle Umlage) eintragen.",""))</f>
        <v/>
      </c>
    </row>
    <row r="73" spans="1:7" x14ac:dyDescent="0.25">
      <c r="A73" s="142" t="str">
        <f>_xlfn.IFNA(VLOOKUP(B73,Stammdaten!$A$17:$B$300,2,FALSE),"")</f>
        <v/>
      </c>
      <c r="B73" s="47"/>
      <c r="C73" s="47"/>
      <c r="D73" s="4"/>
      <c r="E73" s="8"/>
      <c r="F73" s="149" t="str">
        <f>IF(ISBLANK(B73),"",IF(C73=Hilfstabelle!$H$1,Entladung!D73*Entladung!$B$12/100,IF(C73=Hilfstabelle!$H$2,Entladung!$B$12*0,IF(AND(C73=Hilfstabelle!$H$3,A73=Hilfstabelle!$A$7),Entladung!E73,0))))</f>
        <v/>
      </c>
      <c r="G73" s="151" t="str">
        <f>IF(ISBLANK(B73),"",IF(AND(ISBLANK(E73),C73=Hilfstabelle!$H$3,A73=Hilfstabelle!$A$7),"Fehler: Bitte Sondersachverhalt (individuelle Umlage) eintragen.",""))</f>
        <v/>
      </c>
    </row>
    <row r="74" spans="1:7" x14ac:dyDescent="0.25">
      <c r="A74" s="142" t="str">
        <f>_xlfn.IFNA(VLOOKUP(B74,Stammdaten!$A$17:$B$300,2,FALSE),"")</f>
        <v/>
      </c>
      <c r="B74" s="47"/>
      <c r="C74" s="47"/>
      <c r="D74" s="4"/>
      <c r="E74" s="8"/>
      <c r="F74" s="149" t="str">
        <f>IF(ISBLANK(B74),"",IF(C74=Hilfstabelle!$H$1,Entladung!D74*Entladung!$B$12/100,IF(C74=Hilfstabelle!$H$2,Entladung!$B$12*0,IF(AND(C74=Hilfstabelle!$H$3,A74=Hilfstabelle!$A$7),Entladung!E74,0))))</f>
        <v/>
      </c>
      <c r="G74" s="151" t="str">
        <f>IF(ISBLANK(B74),"",IF(AND(ISBLANK(E74),C74=Hilfstabelle!$H$3,A74=Hilfstabelle!$A$7),"Fehler: Bitte Sondersachverhalt (individuelle Umlage) eintragen.",""))</f>
        <v/>
      </c>
    </row>
    <row r="75" spans="1:7" x14ac:dyDescent="0.25">
      <c r="A75" s="142" t="str">
        <f>_xlfn.IFNA(VLOOKUP(B75,Stammdaten!$A$17:$B$300,2,FALSE),"")</f>
        <v/>
      </c>
      <c r="B75" s="47"/>
      <c r="C75" s="47"/>
      <c r="D75" s="4"/>
      <c r="E75" s="8"/>
      <c r="F75" s="149" t="str">
        <f>IF(ISBLANK(B75),"",IF(C75=Hilfstabelle!$H$1,Entladung!D75*Entladung!$B$12/100,IF(C75=Hilfstabelle!$H$2,Entladung!$B$12*0,IF(AND(C75=Hilfstabelle!$H$3,A75=Hilfstabelle!$A$7),Entladung!E75,0))))</f>
        <v/>
      </c>
      <c r="G75" s="151" t="str">
        <f>IF(ISBLANK(B75),"",IF(AND(ISBLANK(E75),C75=Hilfstabelle!$H$3,A75=Hilfstabelle!$A$7),"Fehler: Bitte Sondersachverhalt (individuelle Umlage) eintragen.",""))</f>
        <v/>
      </c>
    </row>
    <row r="76" spans="1:7" x14ac:dyDescent="0.25">
      <c r="A76" s="142" t="str">
        <f>_xlfn.IFNA(VLOOKUP(B76,Stammdaten!$A$17:$B$300,2,FALSE),"")</f>
        <v/>
      </c>
      <c r="B76" s="47"/>
      <c r="C76" s="47"/>
      <c r="D76" s="4"/>
      <c r="E76" s="8"/>
      <c r="F76" s="149" t="str">
        <f>IF(ISBLANK(B76),"",IF(C76=Hilfstabelle!$H$1,Entladung!D76*Entladung!$B$12/100,IF(C76=Hilfstabelle!$H$2,Entladung!$B$12*0,IF(AND(C76=Hilfstabelle!$H$3,A76=Hilfstabelle!$A$7),Entladung!E76,0))))</f>
        <v/>
      </c>
      <c r="G76" s="151" t="str">
        <f>IF(ISBLANK(B76),"",IF(AND(ISBLANK(E76),C76=Hilfstabelle!$H$3,A76=Hilfstabelle!$A$7),"Fehler: Bitte Sondersachverhalt (individuelle Umlage) eintragen.",""))</f>
        <v/>
      </c>
    </row>
    <row r="77" spans="1:7" x14ac:dyDescent="0.25">
      <c r="A77" s="142" t="str">
        <f>_xlfn.IFNA(VLOOKUP(B77,Stammdaten!$A$17:$B$300,2,FALSE),"")</f>
        <v/>
      </c>
      <c r="B77" s="47"/>
      <c r="C77" s="47"/>
      <c r="D77" s="4"/>
      <c r="E77" s="8"/>
      <c r="F77" s="149" t="str">
        <f>IF(ISBLANK(B77),"",IF(C77=Hilfstabelle!$H$1,Entladung!D77*Entladung!$B$12/100,IF(C77=Hilfstabelle!$H$2,Entladung!$B$12*0,IF(AND(C77=Hilfstabelle!$H$3,A77=Hilfstabelle!$A$7),Entladung!E77,0))))</f>
        <v/>
      </c>
      <c r="G77" s="151" t="str">
        <f>IF(ISBLANK(B77),"",IF(AND(ISBLANK(E77),C77=Hilfstabelle!$H$3,A77=Hilfstabelle!$A$7),"Fehler: Bitte Sondersachverhalt (individuelle Umlage) eintragen.",""))</f>
        <v/>
      </c>
    </row>
    <row r="78" spans="1:7" x14ac:dyDescent="0.25">
      <c r="A78" s="142" t="str">
        <f>_xlfn.IFNA(VLOOKUP(B78,Stammdaten!$A$17:$B$300,2,FALSE),"")</f>
        <v/>
      </c>
      <c r="B78" s="47"/>
      <c r="C78" s="47"/>
      <c r="D78" s="4"/>
      <c r="E78" s="8"/>
      <c r="F78" s="149" t="str">
        <f>IF(ISBLANK(B78),"",IF(C78=Hilfstabelle!$H$1,Entladung!D78*Entladung!$B$12/100,IF(C78=Hilfstabelle!$H$2,Entladung!$B$12*0,IF(AND(C78=Hilfstabelle!$H$3,A78=Hilfstabelle!$A$7),Entladung!E78,0))))</f>
        <v/>
      </c>
      <c r="G78" s="151" t="str">
        <f>IF(ISBLANK(B78),"",IF(AND(ISBLANK(E78),C78=Hilfstabelle!$H$3,A78=Hilfstabelle!$A$7),"Fehler: Bitte Sondersachverhalt (individuelle Umlage) eintragen.",""))</f>
        <v/>
      </c>
    </row>
    <row r="79" spans="1:7" x14ac:dyDescent="0.25">
      <c r="A79" s="142" t="str">
        <f>_xlfn.IFNA(VLOOKUP(B79,Stammdaten!$A$17:$B$300,2,FALSE),"")</f>
        <v/>
      </c>
      <c r="B79" s="47"/>
      <c r="C79" s="47"/>
      <c r="D79" s="4"/>
      <c r="E79" s="8"/>
      <c r="F79" s="149" t="str">
        <f>IF(ISBLANK(B79),"",IF(C79=Hilfstabelle!$H$1,Entladung!D79*Entladung!$B$12/100,IF(C79=Hilfstabelle!$H$2,Entladung!$B$12*0,IF(AND(C79=Hilfstabelle!$H$3,A79=Hilfstabelle!$A$7),Entladung!E79,0))))</f>
        <v/>
      </c>
      <c r="G79" s="151" t="str">
        <f>IF(ISBLANK(B79),"",IF(AND(ISBLANK(E79),C79=Hilfstabelle!$H$3,A79=Hilfstabelle!$A$7),"Fehler: Bitte Sondersachverhalt (individuelle Umlage) eintragen.",""))</f>
        <v/>
      </c>
    </row>
    <row r="80" spans="1:7" x14ac:dyDescent="0.25">
      <c r="A80" s="142" t="str">
        <f>_xlfn.IFNA(VLOOKUP(B80,Stammdaten!$A$17:$B$300,2,FALSE),"")</f>
        <v/>
      </c>
      <c r="B80" s="47"/>
      <c r="C80" s="47"/>
      <c r="D80" s="4"/>
      <c r="E80" s="8"/>
      <c r="F80" s="149" t="str">
        <f>IF(ISBLANK(B80),"",IF(C80=Hilfstabelle!$H$1,Entladung!D80*Entladung!$B$12/100,IF(C80=Hilfstabelle!$H$2,Entladung!$B$12*0,IF(AND(C80=Hilfstabelle!$H$3,A80=Hilfstabelle!$A$7),Entladung!E80,0))))</f>
        <v/>
      </c>
      <c r="G80" s="151" t="str">
        <f>IF(ISBLANK(B80),"",IF(AND(ISBLANK(E80),C80=Hilfstabelle!$H$3,A80=Hilfstabelle!$A$7),"Fehler: Bitte Sondersachverhalt (individuelle Umlage) eintragen.",""))</f>
        <v/>
      </c>
    </row>
    <row r="81" spans="1:7" x14ac:dyDescent="0.25">
      <c r="A81" s="142" t="str">
        <f>_xlfn.IFNA(VLOOKUP(B81,Stammdaten!$A$17:$B$300,2,FALSE),"")</f>
        <v/>
      </c>
      <c r="B81" s="47"/>
      <c r="C81" s="47"/>
      <c r="D81" s="4"/>
      <c r="E81" s="8"/>
      <c r="F81" s="149" t="str">
        <f>IF(ISBLANK(B81),"",IF(C81=Hilfstabelle!$H$1,Entladung!D81*Entladung!$B$12/100,IF(C81=Hilfstabelle!$H$2,Entladung!$B$12*0,IF(AND(C81=Hilfstabelle!$H$3,A81=Hilfstabelle!$A$7),Entladung!E81,0))))</f>
        <v/>
      </c>
      <c r="G81" s="151" t="str">
        <f>IF(ISBLANK(B81),"",IF(AND(ISBLANK(E81),C81=Hilfstabelle!$H$3,A81=Hilfstabelle!$A$7),"Fehler: Bitte Sondersachverhalt (individuelle Umlage) eintragen.",""))</f>
        <v/>
      </c>
    </row>
    <row r="82" spans="1:7" x14ac:dyDescent="0.25">
      <c r="A82" s="142" t="str">
        <f>_xlfn.IFNA(VLOOKUP(B82,Stammdaten!$A$17:$B$300,2,FALSE),"")</f>
        <v/>
      </c>
      <c r="B82" s="47"/>
      <c r="C82" s="47"/>
      <c r="D82" s="4"/>
      <c r="E82" s="8"/>
      <c r="F82" s="149" t="str">
        <f>IF(ISBLANK(B82),"",IF(C82=Hilfstabelle!$H$1,Entladung!D82*Entladung!$B$12/100,IF(C82=Hilfstabelle!$H$2,Entladung!$B$12*0,IF(AND(C82=Hilfstabelle!$H$3,A82=Hilfstabelle!$A$7),Entladung!E82,0))))</f>
        <v/>
      </c>
      <c r="G82" s="151" t="str">
        <f>IF(ISBLANK(B82),"",IF(AND(ISBLANK(E82),C82=Hilfstabelle!$H$3,A82=Hilfstabelle!$A$7),"Fehler: Bitte Sondersachverhalt (individuelle Umlage) eintragen.",""))</f>
        <v/>
      </c>
    </row>
    <row r="83" spans="1:7" x14ac:dyDescent="0.25">
      <c r="A83" s="142" t="str">
        <f>_xlfn.IFNA(VLOOKUP(B83,Stammdaten!$A$17:$B$300,2,FALSE),"")</f>
        <v/>
      </c>
      <c r="B83" s="47"/>
      <c r="C83" s="47"/>
      <c r="D83" s="4"/>
      <c r="E83" s="8"/>
      <c r="F83" s="149" t="str">
        <f>IF(ISBLANK(B83),"",IF(C83=Hilfstabelle!$H$1,Entladung!D83*Entladung!$B$12/100,IF(C83=Hilfstabelle!$H$2,Entladung!$B$12*0,IF(AND(C83=Hilfstabelle!$H$3,A83=Hilfstabelle!$A$7),Entladung!E83,0))))</f>
        <v/>
      </c>
      <c r="G83" s="151" t="str">
        <f>IF(ISBLANK(B83),"",IF(AND(ISBLANK(E83),C83=Hilfstabelle!$H$3,A83=Hilfstabelle!$A$7),"Fehler: Bitte Sondersachverhalt (individuelle Umlage) eintragen.",""))</f>
        <v/>
      </c>
    </row>
    <row r="84" spans="1:7" x14ac:dyDescent="0.25">
      <c r="A84" s="142" t="str">
        <f>_xlfn.IFNA(VLOOKUP(B84,Stammdaten!$A$17:$B$300,2,FALSE),"")</f>
        <v/>
      </c>
      <c r="B84" s="47"/>
      <c r="C84" s="47"/>
      <c r="D84" s="4"/>
      <c r="E84" s="8"/>
      <c r="F84" s="149" t="str">
        <f>IF(ISBLANK(B84),"",IF(C84=Hilfstabelle!$H$1,Entladung!D84*Entladung!$B$12/100,IF(C84=Hilfstabelle!$H$2,Entladung!$B$12*0,IF(AND(C84=Hilfstabelle!$H$3,A84=Hilfstabelle!$A$7),Entladung!E84,0))))</f>
        <v/>
      </c>
      <c r="G84" s="151" t="str">
        <f>IF(ISBLANK(B84),"",IF(AND(ISBLANK(E84),C84=Hilfstabelle!$H$3,A84=Hilfstabelle!$A$7),"Fehler: Bitte Sondersachverhalt (individuelle Umlage) eintragen.",""))</f>
        <v/>
      </c>
    </row>
    <row r="85" spans="1:7" x14ac:dyDescent="0.25">
      <c r="A85" s="142" t="str">
        <f>_xlfn.IFNA(VLOOKUP(B85,Stammdaten!$A$17:$B$300,2,FALSE),"")</f>
        <v/>
      </c>
      <c r="B85" s="47"/>
      <c r="C85" s="47"/>
      <c r="D85" s="4"/>
      <c r="E85" s="8"/>
      <c r="F85" s="149" t="str">
        <f>IF(ISBLANK(B85),"",IF(C85=Hilfstabelle!$H$1,Entladung!D85*Entladung!$B$12/100,IF(C85=Hilfstabelle!$H$2,Entladung!$B$12*0,IF(AND(C85=Hilfstabelle!$H$3,A85=Hilfstabelle!$A$7),Entladung!E85,0))))</f>
        <v/>
      </c>
      <c r="G85" s="151" t="str">
        <f>IF(ISBLANK(B85),"",IF(AND(ISBLANK(E85),C85=Hilfstabelle!$H$3,A85=Hilfstabelle!$A$7),"Fehler: Bitte Sondersachverhalt (individuelle Umlage) eintragen.",""))</f>
        <v/>
      </c>
    </row>
    <row r="86" spans="1:7" x14ac:dyDescent="0.25">
      <c r="A86" s="142" t="str">
        <f>_xlfn.IFNA(VLOOKUP(B86,Stammdaten!$A$17:$B$300,2,FALSE),"")</f>
        <v/>
      </c>
      <c r="B86" s="47"/>
      <c r="C86" s="47"/>
      <c r="D86" s="4"/>
      <c r="E86" s="8"/>
      <c r="F86" s="149" t="str">
        <f>IF(ISBLANK(B86),"",IF(C86=Hilfstabelle!$H$1,Entladung!D86*Entladung!$B$12/100,IF(C86=Hilfstabelle!$H$2,Entladung!$B$12*0,IF(AND(C86=Hilfstabelle!$H$3,A86=Hilfstabelle!$A$7),Entladung!E86,0))))</f>
        <v/>
      </c>
      <c r="G86" s="151" t="str">
        <f>IF(ISBLANK(B86),"",IF(AND(ISBLANK(E86),C86=Hilfstabelle!$H$3,A86=Hilfstabelle!$A$7),"Fehler: Bitte Sondersachverhalt (individuelle Umlage) eintragen.",""))</f>
        <v/>
      </c>
    </row>
    <row r="87" spans="1:7" x14ac:dyDescent="0.25">
      <c r="A87" s="142" t="str">
        <f>_xlfn.IFNA(VLOOKUP(B87,Stammdaten!$A$17:$B$300,2,FALSE),"")</f>
        <v/>
      </c>
      <c r="B87" s="47"/>
      <c r="C87" s="47"/>
      <c r="D87" s="4"/>
      <c r="E87" s="8"/>
      <c r="F87" s="149" t="str">
        <f>IF(ISBLANK(B87),"",IF(C87=Hilfstabelle!$H$1,Entladung!D87*Entladung!$B$12/100,IF(C87=Hilfstabelle!$H$2,Entladung!$B$12*0,IF(AND(C87=Hilfstabelle!$H$3,A87=Hilfstabelle!$A$7),Entladung!E87,0))))</f>
        <v/>
      </c>
      <c r="G87" s="151" t="str">
        <f>IF(ISBLANK(B87),"",IF(AND(ISBLANK(E87),C87=Hilfstabelle!$H$3,A87=Hilfstabelle!$A$7),"Fehler: Bitte Sondersachverhalt (individuelle Umlage) eintragen.",""))</f>
        <v/>
      </c>
    </row>
    <row r="88" spans="1:7" x14ac:dyDescent="0.25">
      <c r="A88" s="142" t="str">
        <f>_xlfn.IFNA(VLOOKUP(B88,Stammdaten!$A$17:$B$300,2,FALSE),"")</f>
        <v/>
      </c>
      <c r="B88" s="47"/>
      <c r="C88" s="47"/>
      <c r="D88" s="4"/>
      <c r="E88" s="8"/>
      <c r="F88" s="149" t="str">
        <f>IF(ISBLANK(B88),"",IF(C88=Hilfstabelle!$H$1,Entladung!D88*Entladung!$B$12/100,IF(C88=Hilfstabelle!$H$2,Entladung!$B$12*0,IF(AND(C88=Hilfstabelle!$H$3,A88=Hilfstabelle!$A$7),Entladung!E88,0))))</f>
        <v/>
      </c>
      <c r="G88" s="151" t="str">
        <f>IF(ISBLANK(B88),"",IF(AND(ISBLANK(E88),C88=Hilfstabelle!$H$3,A88=Hilfstabelle!$A$7),"Fehler: Bitte Sondersachverhalt (individuelle Umlage) eintragen.",""))</f>
        <v/>
      </c>
    </row>
    <row r="89" spans="1:7" x14ac:dyDescent="0.25">
      <c r="A89" s="142" t="str">
        <f>_xlfn.IFNA(VLOOKUP(B89,Stammdaten!$A$17:$B$300,2,FALSE),"")</f>
        <v/>
      </c>
      <c r="B89" s="47"/>
      <c r="C89" s="47"/>
      <c r="D89" s="4"/>
      <c r="E89" s="8"/>
      <c r="F89" s="149" t="str">
        <f>IF(ISBLANK(B89),"",IF(C89=Hilfstabelle!$H$1,Entladung!D89*Entladung!$B$12/100,IF(C89=Hilfstabelle!$H$2,Entladung!$B$12*0,IF(AND(C89=Hilfstabelle!$H$3,A89=Hilfstabelle!$A$7),Entladung!E89,0))))</f>
        <v/>
      </c>
      <c r="G89" s="151" t="str">
        <f>IF(ISBLANK(B89),"",IF(AND(ISBLANK(E89),C89=Hilfstabelle!$H$3,A89=Hilfstabelle!$A$7),"Fehler: Bitte Sondersachverhalt (individuelle Umlage) eintragen.",""))</f>
        <v/>
      </c>
    </row>
    <row r="90" spans="1:7" x14ac:dyDescent="0.25">
      <c r="A90" s="142" t="str">
        <f>_xlfn.IFNA(VLOOKUP(B90,Stammdaten!$A$17:$B$300,2,FALSE),"")</f>
        <v/>
      </c>
      <c r="B90" s="47"/>
      <c r="C90" s="47"/>
      <c r="D90" s="4"/>
      <c r="E90" s="8"/>
      <c r="F90" s="149" t="str">
        <f>IF(ISBLANK(B90),"",IF(C90=Hilfstabelle!$H$1,Entladung!D90*Entladung!$B$12/100,IF(C90=Hilfstabelle!$H$2,Entladung!$B$12*0,IF(AND(C90=Hilfstabelle!$H$3,A90=Hilfstabelle!$A$7),Entladung!E90,0))))</f>
        <v/>
      </c>
      <c r="G90" s="151" t="str">
        <f>IF(ISBLANK(B90),"",IF(AND(ISBLANK(E90),C90=Hilfstabelle!$H$3,A90=Hilfstabelle!$A$7),"Fehler: Bitte Sondersachverhalt (individuelle Umlage) eintragen.",""))</f>
        <v/>
      </c>
    </row>
    <row r="91" spans="1:7" x14ac:dyDescent="0.25">
      <c r="A91" s="142" t="str">
        <f>_xlfn.IFNA(VLOOKUP(B91,Stammdaten!$A$17:$B$300,2,FALSE),"")</f>
        <v/>
      </c>
      <c r="B91" s="47"/>
      <c r="C91" s="47"/>
      <c r="D91" s="4"/>
      <c r="E91" s="8"/>
      <c r="F91" s="149" t="str">
        <f>IF(ISBLANK(B91),"",IF(C91=Hilfstabelle!$H$1,Entladung!D91*Entladung!$B$12/100,IF(C91=Hilfstabelle!$H$2,Entladung!$B$12*0,IF(AND(C91=Hilfstabelle!$H$3,A91=Hilfstabelle!$A$7),Entladung!E91,0))))</f>
        <v/>
      </c>
      <c r="G91" s="151" t="str">
        <f>IF(ISBLANK(B91),"",IF(AND(ISBLANK(E91),C91=Hilfstabelle!$H$3,A91=Hilfstabelle!$A$7),"Fehler: Bitte Sondersachverhalt (individuelle Umlage) eintragen.",""))</f>
        <v/>
      </c>
    </row>
    <row r="92" spans="1:7" x14ac:dyDescent="0.25">
      <c r="A92" s="142" t="str">
        <f>_xlfn.IFNA(VLOOKUP(B92,Stammdaten!$A$17:$B$300,2,FALSE),"")</f>
        <v/>
      </c>
      <c r="B92" s="47"/>
      <c r="C92" s="47"/>
      <c r="D92" s="4"/>
      <c r="E92" s="8"/>
      <c r="F92" s="149" t="str">
        <f>IF(ISBLANK(B92),"",IF(C92=Hilfstabelle!$H$1,Entladung!D92*Entladung!$B$12/100,IF(C92=Hilfstabelle!$H$2,Entladung!$B$12*0,IF(AND(C92=Hilfstabelle!$H$3,A92=Hilfstabelle!$A$7),Entladung!E92,0))))</f>
        <v/>
      </c>
      <c r="G92" s="151" t="str">
        <f>IF(ISBLANK(B92),"",IF(AND(ISBLANK(E92),C92=Hilfstabelle!$H$3,A92=Hilfstabelle!$A$7),"Fehler: Bitte Sondersachverhalt (individuelle Umlage) eintragen.",""))</f>
        <v/>
      </c>
    </row>
    <row r="93" spans="1:7" x14ac:dyDescent="0.25">
      <c r="A93" s="142" t="str">
        <f>_xlfn.IFNA(VLOOKUP(B93,Stammdaten!$A$17:$B$300,2,FALSE),"")</f>
        <v/>
      </c>
      <c r="B93" s="47"/>
      <c r="C93" s="47"/>
      <c r="D93" s="4"/>
      <c r="E93" s="8"/>
      <c r="F93" s="149" t="str">
        <f>IF(ISBLANK(B93),"",IF(C93=Hilfstabelle!$H$1,Entladung!D93*Entladung!$B$12/100,IF(C93=Hilfstabelle!$H$2,Entladung!$B$12*0,IF(AND(C93=Hilfstabelle!$H$3,A93=Hilfstabelle!$A$7),Entladung!E93,0))))</f>
        <v/>
      </c>
      <c r="G93" s="151" t="str">
        <f>IF(ISBLANK(B93),"",IF(AND(ISBLANK(E93),C93=Hilfstabelle!$H$3,A93=Hilfstabelle!$A$7),"Fehler: Bitte Sondersachverhalt (individuelle Umlage) eintragen.",""))</f>
        <v/>
      </c>
    </row>
    <row r="94" spans="1:7" x14ac:dyDescent="0.25">
      <c r="A94" s="142" t="str">
        <f>_xlfn.IFNA(VLOOKUP(B94,Stammdaten!$A$17:$B$300,2,FALSE),"")</f>
        <v/>
      </c>
      <c r="B94" s="47"/>
      <c r="C94" s="47"/>
      <c r="D94" s="4"/>
      <c r="E94" s="8"/>
      <c r="F94" s="149" t="str">
        <f>IF(ISBLANK(B94),"",IF(C94=Hilfstabelle!$H$1,Entladung!D94*Entladung!$B$12/100,IF(C94=Hilfstabelle!$H$2,Entladung!$B$12*0,IF(AND(C94=Hilfstabelle!$H$3,A94=Hilfstabelle!$A$7),Entladung!E94,0))))</f>
        <v/>
      </c>
      <c r="G94" s="151" t="str">
        <f>IF(ISBLANK(B94),"",IF(AND(ISBLANK(E94),C94=Hilfstabelle!$H$3,A94=Hilfstabelle!$A$7),"Fehler: Bitte Sondersachverhalt (individuelle Umlage) eintragen.",""))</f>
        <v/>
      </c>
    </row>
    <row r="95" spans="1:7" x14ac:dyDescent="0.25">
      <c r="A95" s="142" t="str">
        <f>_xlfn.IFNA(VLOOKUP(B95,Stammdaten!$A$17:$B$300,2,FALSE),"")</f>
        <v/>
      </c>
      <c r="B95" s="47"/>
      <c r="C95" s="47"/>
      <c r="D95" s="4"/>
      <c r="E95" s="8"/>
      <c r="F95" s="149" t="str">
        <f>IF(ISBLANK(B95),"",IF(C95=Hilfstabelle!$H$1,Entladung!D95*Entladung!$B$12/100,IF(C95=Hilfstabelle!$H$2,Entladung!$B$12*0,IF(AND(C95=Hilfstabelle!$H$3,A95=Hilfstabelle!$A$7),Entladung!E95,0))))</f>
        <v/>
      </c>
      <c r="G95" s="151" t="str">
        <f>IF(ISBLANK(B95),"",IF(AND(ISBLANK(E95),C95=Hilfstabelle!$H$3,A95=Hilfstabelle!$A$7),"Fehler: Bitte Sondersachverhalt (individuelle Umlage) eintragen.",""))</f>
        <v/>
      </c>
    </row>
    <row r="96" spans="1:7" x14ac:dyDescent="0.25">
      <c r="A96" s="142" t="str">
        <f>_xlfn.IFNA(VLOOKUP(B96,Stammdaten!$A$17:$B$300,2,FALSE),"")</f>
        <v/>
      </c>
      <c r="B96" s="47"/>
      <c r="C96" s="47"/>
      <c r="D96" s="4"/>
      <c r="E96" s="8"/>
      <c r="F96" s="149" t="str">
        <f>IF(ISBLANK(B96),"",IF(C96=Hilfstabelle!$H$1,Entladung!D96*Entladung!$B$12/100,IF(C96=Hilfstabelle!$H$2,Entladung!$B$12*0,IF(AND(C96=Hilfstabelle!$H$3,A96=Hilfstabelle!$A$7),Entladung!E96,0))))</f>
        <v/>
      </c>
      <c r="G96" s="151" t="str">
        <f>IF(ISBLANK(B96),"",IF(AND(ISBLANK(E96),C96=Hilfstabelle!$H$3,A96=Hilfstabelle!$A$7),"Fehler: Bitte Sondersachverhalt (individuelle Umlage) eintragen.",""))</f>
        <v/>
      </c>
    </row>
    <row r="97" spans="1:7" x14ac:dyDescent="0.25">
      <c r="A97" s="142" t="str">
        <f>_xlfn.IFNA(VLOOKUP(B97,Stammdaten!$A$17:$B$300,2,FALSE),"")</f>
        <v/>
      </c>
      <c r="B97" s="47"/>
      <c r="C97" s="47"/>
      <c r="D97" s="4"/>
      <c r="E97" s="8"/>
      <c r="F97" s="149" t="str">
        <f>IF(ISBLANK(B97),"",IF(C97=Hilfstabelle!$H$1,Entladung!D97*Entladung!$B$12/100,IF(C97=Hilfstabelle!$H$2,Entladung!$B$12*0,IF(AND(C97=Hilfstabelle!$H$3,A97=Hilfstabelle!$A$7),Entladung!E97,0))))</f>
        <v/>
      </c>
      <c r="G97" s="151" t="str">
        <f>IF(ISBLANK(B97),"",IF(AND(ISBLANK(E97),C97=Hilfstabelle!$H$3,A97=Hilfstabelle!$A$7),"Fehler: Bitte Sondersachverhalt (individuelle Umlage) eintragen.",""))</f>
        <v/>
      </c>
    </row>
    <row r="98" spans="1:7" x14ac:dyDescent="0.25">
      <c r="A98" s="142" t="str">
        <f>_xlfn.IFNA(VLOOKUP(B98,Stammdaten!$A$17:$B$300,2,FALSE),"")</f>
        <v/>
      </c>
      <c r="B98" s="47"/>
      <c r="C98" s="47"/>
      <c r="D98" s="4"/>
      <c r="E98" s="8"/>
      <c r="F98" s="149" t="str">
        <f>IF(ISBLANK(B98),"",IF(C98=Hilfstabelle!$H$1,Entladung!D98*Entladung!$B$12/100,IF(C98=Hilfstabelle!$H$2,Entladung!$B$12*0,IF(AND(C98=Hilfstabelle!$H$3,A98=Hilfstabelle!$A$7),Entladung!E98,0))))</f>
        <v/>
      </c>
      <c r="G98" s="151" t="str">
        <f>IF(ISBLANK(B98),"",IF(AND(ISBLANK(E98),C98=Hilfstabelle!$H$3,A98=Hilfstabelle!$A$7),"Fehler: Bitte Sondersachverhalt (individuelle Umlage) eintragen.",""))</f>
        <v/>
      </c>
    </row>
    <row r="99" spans="1:7" x14ac:dyDescent="0.25">
      <c r="A99" s="142" t="str">
        <f>_xlfn.IFNA(VLOOKUP(B99,Stammdaten!$A$17:$B$300,2,FALSE),"")</f>
        <v/>
      </c>
      <c r="B99" s="47"/>
      <c r="C99" s="47"/>
      <c r="D99" s="4"/>
      <c r="E99" s="8"/>
      <c r="F99" s="149" t="str">
        <f>IF(ISBLANK(B99),"",IF(C99=Hilfstabelle!$H$1,Entladung!D99*Entladung!$B$12/100,IF(C99=Hilfstabelle!$H$2,Entladung!$B$12*0,IF(AND(C99=Hilfstabelle!$H$3,A99=Hilfstabelle!$A$7),Entladung!E99,0))))</f>
        <v/>
      </c>
      <c r="G99" s="151" t="str">
        <f>IF(ISBLANK(B99),"",IF(AND(ISBLANK(E99),C99=Hilfstabelle!$H$3,A99=Hilfstabelle!$A$7),"Fehler: Bitte Sondersachverhalt (individuelle Umlage) eintragen.",""))</f>
        <v/>
      </c>
    </row>
    <row r="100" spans="1:7" x14ac:dyDescent="0.25">
      <c r="A100" s="142" t="str">
        <f>_xlfn.IFNA(VLOOKUP(B100,Stammdaten!$A$17:$B$300,2,FALSE),"")</f>
        <v/>
      </c>
      <c r="B100" s="47"/>
      <c r="C100" s="47"/>
      <c r="D100" s="4"/>
      <c r="E100" s="8"/>
      <c r="F100" s="149" t="str">
        <f>IF(ISBLANK(B100),"",IF(C100=Hilfstabelle!$H$1,Entladung!D100*Entladung!$B$12/100,IF(C100=Hilfstabelle!$H$2,Entladung!$B$12*0,IF(AND(C100=Hilfstabelle!$H$3,A100=Hilfstabelle!$A$7),Entladung!E100,0))))</f>
        <v/>
      </c>
      <c r="G100" s="151" t="str">
        <f>IF(ISBLANK(B100),"",IF(AND(ISBLANK(E100),C100=Hilfstabelle!$H$3,A100=Hilfstabelle!$A$7),"Fehler: Bitte Sondersachverhalt (individuelle Umlage) eintragen.",""))</f>
        <v/>
      </c>
    </row>
    <row r="101" spans="1:7" x14ac:dyDescent="0.25">
      <c r="A101" s="142" t="str">
        <f>_xlfn.IFNA(VLOOKUP(B101,Stammdaten!$A$17:$B$300,2,FALSE),"")</f>
        <v/>
      </c>
      <c r="B101" s="47"/>
      <c r="C101" s="47"/>
      <c r="D101" s="4"/>
      <c r="E101" s="8"/>
      <c r="F101" s="149" t="str">
        <f>IF(ISBLANK(B101),"",IF(C101=Hilfstabelle!$H$1,Entladung!D101*Entladung!$B$12/100,IF(C101=Hilfstabelle!$H$2,Entladung!$B$12*0,IF(AND(C101=Hilfstabelle!$H$3,A101=Hilfstabelle!$A$7),Entladung!E101,0))))</f>
        <v/>
      </c>
      <c r="G101" s="151" t="str">
        <f>IF(ISBLANK(B101),"",IF(AND(ISBLANK(E101),C101=Hilfstabelle!$H$3,A101=Hilfstabelle!$A$7),"Fehler: Bitte Sondersachverhalt (individuelle Umlage) eintragen.",""))</f>
        <v/>
      </c>
    </row>
    <row r="102" spans="1:7" x14ac:dyDescent="0.25">
      <c r="A102" s="142" t="str">
        <f>_xlfn.IFNA(VLOOKUP(B102,Stammdaten!$A$17:$B$300,2,FALSE),"")</f>
        <v/>
      </c>
      <c r="B102" s="47"/>
      <c r="C102" s="47"/>
      <c r="D102" s="4"/>
      <c r="E102" s="8"/>
      <c r="F102" s="149" t="str">
        <f>IF(ISBLANK(B102),"",IF(C102=Hilfstabelle!$H$1,Entladung!D102*Entladung!$B$12/100,IF(C102=Hilfstabelle!$H$2,Entladung!$B$12*0,IF(AND(C102=Hilfstabelle!$H$3,A102=Hilfstabelle!$A$7),Entladung!E102,0))))</f>
        <v/>
      </c>
      <c r="G102" s="151" t="str">
        <f>IF(ISBLANK(B102),"",IF(AND(ISBLANK(E102),C102=Hilfstabelle!$H$3,A102=Hilfstabelle!$A$7),"Fehler: Bitte Sondersachverhalt (individuelle Umlage) eintragen.",""))</f>
        <v/>
      </c>
    </row>
    <row r="103" spans="1:7" x14ac:dyDescent="0.25">
      <c r="A103" s="142" t="str">
        <f>_xlfn.IFNA(VLOOKUP(B103,Stammdaten!$A$17:$B$300,2,FALSE),"")</f>
        <v/>
      </c>
      <c r="B103" s="47"/>
      <c r="C103" s="47"/>
      <c r="D103" s="4"/>
      <c r="E103" s="8"/>
      <c r="F103" s="149" t="str">
        <f>IF(ISBLANK(B103),"",IF(C103=Hilfstabelle!$H$1,Entladung!D103*Entladung!$B$12/100,IF(C103=Hilfstabelle!$H$2,Entladung!$B$12*0,IF(AND(C103=Hilfstabelle!$H$3,A103=Hilfstabelle!$A$7),Entladung!E103,0))))</f>
        <v/>
      </c>
      <c r="G103" s="151" t="str">
        <f>IF(ISBLANK(B103),"",IF(AND(ISBLANK(E103),C103=Hilfstabelle!$H$3,A103=Hilfstabelle!$A$7),"Fehler: Bitte Sondersachverhalt (individuelle Umlage) eintragen.",""))</f>
        <v/>
      </c>
    </row>
    <row r="104" spans="1:7" x14ac:dyDescent="0.25">
      <c r="A104" s="142" t="str">
        <f>_xlfn.IFNA(VLOOKUP(B104,Stammdaten!$A$17:$B$300,2,FALSE),"")</f>
        <v/>
      </c>
      <c r="B104" s="47"/>
      <c r="C104" s="47"/>
      <c r="D104" s="4"/>
      <c r="E104" s="8"/>
      <c r="F104" s="149" t="str">
        <f>IF(ISBLANK(B104),"",IF(C104=Hilfstabelle!$H$1,Entladung!D104*Entladung!$B$12/100,IF(C104=Hilfstabelle!$H$2,Entladung!$B$12*0,IF(AND(C104=Hilfstabelle!$H$3,A104=Hilfstabelle!$A$7),Entladung!E104,0))))</f>
        <v/>
      </c>
      <c r="G104" s="151" t="str">
        <f>IF(ISBLANK(B104),"",IF(AND(ISBLANK(E104),C104=Hilfstabelle!$H$3,A104=Hilfstabelle!$A$7),"Fehler: Bitte Sondersachverhalt (individuelle Umlage) eintragen.",""))</f>
        <v/>
      </c>
    </row>
    <row r="105" spans="1:7" x14ac:dyDescent="0.25">
      <c r="A105" s="142" t="str">
        <f>_xlfn.IFNA(VLOOKUP(B105,Stammdaten!$A$17:$B$300,2,FALSE),"")</f>
        <v/>
      </c>
      <c r="B105" s="47"/>
      <c r="C105" s="47"/>
      <c r="D105" s="4"/>
      <c r="E105" s="8"/>
      <c r="F105" s="149" t="str">
        <f>IF(ISBLANK(B105),"",IF(C105=Hilfstabelle!$H$1,Entladung!D105*Entladung!$B$12/100,IF(C105=Hilfstabelle!$H$2,Entladung!$B$12*0,IF(AND(C105=Hilfstabelle!$H$3,A105=Hilfstabelle!$A$7),Entladung!E105,0))))</f>
        <v/>
      </c>
      <c r="G105" s="151" t="str">
        <f>IF(ISBLANK(B105),"",IF(AND(ISBLANK(E105),C105=Hilfstabelle!$H$3,A105=Hilfstabelle!$A$7),"Fehler: Bitte Sondersachverhalt (individuelle Umlage) eintragen.",""))</f>
        <v/>
      </c>
    </row>
    <row r="106" spans="1:7" x14ac:dyDescent="0.25">
      <c r="A106" s="142" t="str">
        <f>_xlfn.IFNA(VLOOKUP(B106,Stammdaten!$A$17:$B$300,2,FALSE),"")</f>
        <v/>
      </c>
      <c r="B106" s="47"/>
      <c r="C106" s="47"/>
      <c r="D106" s="4"/>
      <c r="E106" s="8"/>
      <c r="F106" s="149" t="str">
        <f>IF(ISBLANK(B106),"",IF(C106=Hilfstabelle!$H$1,Entladung!D106*Entladung!$B$12/100,IF(C106=Hilfstabelle!$H$2,Entladung!$B$12*0,IF(AND(C106=Hilfstabelle!$H$3,A106=Hilfstabelle!$A$7),Entladung!E106,0))))</f>
        <v/>
      </c>
      <c r="G106" s="151" t="str">
        <f>IF(ISBLANK(B106),"",IF(AND(ISBLANK(E106),C106=Hilfstabelle!$H$3,A106=Hilfstabelle!$A$7),"Fehler: Bitte Sondersachverhalt (individuelle Umlage) eintragen.",""))</f>
        <v/>
      </c>
    </row>
    <row r="107" spans="1:7" x14ac:dyDescent="0.25">
      <c r="A107" s="142" t="str">
        <f>_xlfn.IFNA(VLOOKUP(B107,Stammdaten!$A$17:$B$300,2,FALSE),"")</f>
        <v/>
      </c>
      <c r="B107" s="47"/>
      <c r="C107" s="47"/>
      <c r="D107" s="4"/>
      <c r="E107" s="8"/>
      <c r="F107" s="149" t="str">
        <f>IF(ISBLANK(B107),"",IF(C107=Hilfstabelle!$H$1,Entladung!D107*Entladung!$B$12/100,IF(C107=Hilfstabelle!$H$2,Entladung!$B$12*0,IF(AND(C107=Hilfstabelle!$H$3,A107=Hilfstabelle!$A$7),Entladung!E107,0))))</f>
        <v/>
      </c>
      <c r="G107" s="151" t="str">
        <f>IF(ISBLANK(B107),"",IF(AND(ISBLANK(E107),C107=Hilfstabelle!$H$3,A107=Hilfstabelle!$A$7),"Fehler: Bitte Sondersachverhalt (individuelle Umlage) eintragen.",""))</f>
        <v/>
      </c>
    </row>
    <row r="108" spans="1:7" x14ac:dyDescent="0.25">
      <c r="A108" s="142" t="str">
        <f>_xlfn.IFNA(VLOOKUP(B108,Stammdaten!$A$17:$B$300,2,FALSE),"")</f>
        <v/>
      </c>
      <c r="B108" s="47"/>
      <c r="C108" s="47"/>
      <c r="D108" s="4"/>
      <c r="E108" s="8"/>
      <c r="F108" s="149" t="str">
        <f>IF(ISBLANK(B108),"",IF(C108=Hilfstabelle!$H$1,Entladung!D108*Entladung!$B$12/100,IF(C108=Hilfstabelle!$H$2,Entladung!$B$12*0,IF(AND(C108=Hilfstabelle!$H$3,A108=Hilfstabelle!$A$7),Entladung!E108,0))))</f>
        <v/>
      </c>
      <c r="G108" s="151" t="str">
        <f>IF(ISBLANK(B108),"",IF(AND(ISBLANK(E108),C108=Hilfstabelle!$H$3,A108=Hilfstabelle!$A$7),"Fehler: Bitte Sondersachverhalt (individuelle Umlage) eintragen.",""))</f>
        <v/>
      </c>
    </row>
    <row r="109" spans="1:7" x14ac:dyDescent="0.25">
      <c r="A109" s="142" t="str">
        <f>_xlfn.IFNA(VLOOKUP(B109,Stammdaten!$A$17:$B$300,2,FALSE),"")</f>
        <v/>
      </c>
      <c r="B109" s="47"/>
      <c r="C109" s="47"/>
      <c r="D109" s="4"/>
      <c r="E109" s="8"/>
      <c r="F109" s="149" t="str">
        <f>IF(ISBLANK(B109),"",IF(C109=Hilfstabelle!$H$1,Entladung!D109*Entladung!$B$12/100,IF(C109=Hilfstabelle!$H$2,Entladung!$B$12*0,IF(AND(C109=Hilfstabelle!$H$3,A109=Hilfstabelle!$A$7),Entladung!E109,0))))</f>
        <v/>
      </c>
      <c r="G109" s="151" t="str">
        <f>IF(ISBLANK(B109),"",IF(AND(ISBLANK(E109),C109=Hilfstabelle!$H$3,A109=Hilfstabelle!$A$7),"Fehler: Bitte Sondersachverhalt (individuelle Umlage) eintragen.",""))</f>
        <v/>
      </c>
    </row>
    <row r="110" spans="1:7" x14ac:dyDescent="0.25">
      <c r="A110" s="142" t="str">
        <f>_xlfn.IFNA(VLOOKUP(B110,Stammdaten!$A$17:$B$300,2,FALSE),"")</f>
        <v/>
      </c>
      <c r="B110" s="47"/>
      <c r="C110" s="47"/>
      <c r="D110" s="4"/>
      <c r="E110" s="8"/>
      <c r="F110" s="149" t="str">
        <f>IF(ISBLANK(B110),"",IF(C110=Hilfstabelle!$H$1,Entladung!D110*Entladung!$B$12/100,IF(C110=Hilfstabelle!$H$2,Entladung!$B$12*0,IF(AND(C110=Hilfstabelle!$H$3,A110=Hilfstabelle!$A$7),Entladung!E110,0))))</f>
        <v/>
      </c>
      <c r="G110" s="151" t="str">
        <f>IF(ISBLANK(B110),"",IF(AND(ISBLANK(E110),C110=Hilfstabelle!$H$3,A110=Hilfstabelle!$A$7),"Fehler: Bitte Sondersachverhalt (individuelle Umlage) eintragen.",""))</f>
        <v/>
      </c>
    </row>
    <row r="111" spans="1:7" x14ac:dyDescent="0.25">
      <c r="A111" s="142" t="str">
        <f>_xlfn.IFNA(VLOOKUP(B111,Stammdaten!$A$17:$B$300,2,FALSE),"")</f>
        <v/>
      </c>
      <c r="B111" s="47"/>
      <c r="C111" s="47"/>
      <c r="D111" s="4"/>
      <c r="E111" s="8"/>
      <c r="F111" s="149" t="str">
        <f>IF(ISBLANK(B111),"",IF(C111=Hilfstabelle!$H$1,Entladung!D111*Entladung!$B$12/100,IF(C111=Hilfstabelle!$H$2,Entladung!$B$12*0,IF(AND(C111=Hilfstabelle!$H$3,A111=Hilfstabelle!$A$7),Entladung!E111,0))))</f>
        <v/>
      </c>
      <c r="G111" s="151" t="str">
        <f>IF(ISBLANK(B111),"",IF(AND(ISBLANK(E111),C111=Hilfstabelle!$H$3,A111=Hilfstabelle!$A$7),"Fehler: Bitte Sondersachverhalt (individuelle Umlage) eintragen.",""))</f>
        <v/>
      </c>
    </row>
    <row r="112" spans="1:7" x14ac:dyDescent="0.25">
      <c r="A112" s="142" t="str">
        <f>_xlfn.IFNA(VLOOKUP(B112,Stammdaten!$A$17:$B$300,2,FALSE),"")</f>
        <v/>
      </c>
      <c r="B112" s="47"/>
      <c r="C112" s="47"/>
      <c r="D112" s="4"/>
      <c r="E112" s="8"/>
      <c r="F112" s="149" t="str">
        <f>IF(ISBLANK(B112),"",IF(C112=Hilfstabelle!$H$1,Entladung!D112*Entladung!$B$12/100,IF(C112=Hilfstabelle!$H$2,Entladung!$B$12*0,IF(AND(C112=Hilfstabelle!$H$3,A112=Hilfstabelle!$A$7),Entladung!E112,0))))</f>
        <v/>
      </c>
      <c r="G112" s="151" t="str">
        <f>IF(ISBLANK(B112),"",IF(AND(ISBLANK(E112),C112=Hilfstabelle!$H$3,A112=Hilfstabelle!$A$7),"Fehler: Bitte Sondersachverhalt (individuelle Umlage) eintragen.",""))</f>
        <v/>
      </c>
    </row>
    <row r="113" spans="1:7" x14ac:dyDescent="0.25">
      <c r="A113" s="142" t="str">
        <f>_xlfn.IFNA(VLOOKUP(B113,Stammdaten!$A$17:$B$300,2,FALSE),"")</f>
        <v/>
      </c>
      <c r="B113" s="47"/>
      <c r="C113" s="47"/>
      <c r="D113" s="4"/>
      <c r="E113" s="8"/>
      <c r="F113" s="149" t="str">
        <f>IF(ISBLANK(B113),"",IF(C113=Hilfstabelle!$H$1,Entladung!D113*Entladung!$B$12/100,IF(C113=Hilfstabelle!$H$2,Entladung!$B$12*0,IF(AND(C113=Hilfstabelle!$H$3,A113=Hilfstabelle!$A$7),Entladung!E113,0))))</f>
        <v/>
      </c>
      <c r="G113" s="151" t="str">
        <f>IF(ISBLANK(B113),"",IF(AND(ISBLANK(E113),C113=Hilfstabelle!$H$3,A113=Hilfstabelle!$A$7),"Fehler: Bitte Sondersachverhalt (individuelle Umlage) eintragen.",""))</f>
        <v/>
      </c>
    </row>
    <row r="114" spans="1:7" x14ac:dyDescent="0.25">
      <c r="A114" s="142" t="str">
        <f>_xlfn.IFNA(VLOOKUP(B114,Stammdaten!$A$17:$B$300,2,FALSE),"")</f>
        <v/>
      </c>
      <c r="B114" s="47"/>
      <c r="C114" s="47"/>
      <c r="D114" s="4"/>
      <c r="E114" s="8"/>
      <c r="F114" s="149" t="str">
        <f>IF(ISBLANK(B114),"",IF(C114=Hilfstabelle!$H$1,Entladung!D114*Entladung!$B$12/100,IF(C114=Hilfstabelle!$H$2,Entladung!$B$12*0,IF(AND(C114=Hilfstabelle!$H$3,A114=Hilfstabelle!$A$7),Entladung!E114,0))))</f>
        <v/>
      </c>
      <c r="G114" s="151" t="str">
        <f>IF(ISBLANK(B114),"",IF(AND(ISBLANK(E114),C114=Hilfstabelle!$H$3,A114=Hilfstabelle!$A$7),"Fehler: Bitte Sondersachverhalt (individuelle Umlage) eintragen.",""))</f>
        <v/>
      </c>
    </row>
    <row r="115" spans="1:7" x14ac:dyDescent="0.25">
      <c r="A115" s="142" t="str">
        <f>_xlfn.IFNA(VLOOKUP(B115,Stammdaten!$A$17:$B$300,2,FALSE),"")</f>
        <v/>
      </c>
      <c r="B115" s="47"/>
      <c r="C115" s="47"/>
      <c r="D115" s="4"/>
      <c r="E115" s="8"/>
      <c r="F115" s="149" t="str">
        <f>IF(ISBLANK(B115),"",IF(C115=Hilfstabelle!$H$1,Entladung!D115*Entladung!$B$12/100,IF(C115=Hilfstabelle!$H$2,Entladung!$B$12*0,IF(AND(C115=Hilfstabelle!$H$3,A115=Hilfstabelle!$A$7),Entladung!E115,0))))</f>
        <v/>
      </c>
      <c r="G115" s="151" t="str">
        <f>IF(ISBLANK(B115),"",IF(AND(ISBLANK(E115),C115=Hilfstabelle!$H$3,A115=Hilfstabelle!$A$7),"Fehler: Bitte Sondersachverhalt (individuelle Umlage) eintragen.",""))</f>
        <v/>
      </c>
    </row>
    <row r="116" spans="1:7" x14ac:dyDescent="0.25">
      <c r="A116" s="142" t="str">
        <f>_xlfn.IFNA(VLOOKUP(B116,Stammdaten!$A$17:$B$300,2,FALSE),"")</f>
        <v/>
      </c>
      <c r="B116" s="47"/>
      <c r="C116" s="47"/>
      <c r="D116" s="4"/>
      <c r="E116" s="8"/>
      <c r="F116" s="149" t="str">
        <f>IF(ISBLANK(B116),"",IF(C116=Hilfstabelle!$H$1,Entladung!D116*Entladung!$B$12/100,IF(C116=Hilfstabelle!$H$2,Entladung!$B$12*0,IF(AND(C116=Hilfstabelle!$H$3,A116=Hilfstabelle!$A$7),Entladung!E116,0))))</f>
        <v/>
      </c>
      <c r="G116" s="151" t="str">
        <f>IF(ISBLANK(B116),"",IF(AND(ISBLANK(E116),C116=Hilfstabelle!$H$3,A116=Hilfstabelle!$A$7),"Fehler: Bitte Sondersachverhalt (individuelle Umlage) eintragen.",""))</f>
        <v/>
      </c>
    </row>
    <row r="117" spans="1:7" x14ac:dyDescent="0.25">
      <c r="A117" s="142" t="str">
        <f>_xlfn.IFNA(VLOOKUP(B117,Stammdaten!$A$17:$B$300,2,FALSE),"")</f>
        <v/>
      </c>
      <c r="B117" s="47"/>
      <c r="C117" s="47"/>
      <c r="D117" s="4"/>
      <c r="E117" s="8"/>
      <c r="F117" s="149" t="str">
        <f>IF(ISBLANK(B117),"",IF(C117=Hilfstabelle!$H$1,Entladung!D117*Entladung!$B$12/100,IF(C117=Hilfstabelle!$H$2,Entladung!$B$12*0,IF(AND(C117=Hilfstabelle!$H$3,A117=Hilfstabelle!$A$7),Entladung!E117,0))))</f>
        <v/>
      </c>
      <c r="G117" s="151" t="str">
        <f>IF(ISBLANK(B117),"",IF(AND(ISBLANK(E117),C117=Hilfstabelle!$H$3,A117=Hilfstabelle!$A$7),"Fehler: Bitte Sondersachverhalt (individuelle Umlage) eintragen.",""))</f>
        <v/>
      </c>
    </row>
    <row r="118" spans="1:7" x14ac:dyDescent="0.25">
      <c r="A118" s="142" t="str">
        <f>_xlfn.IFNA(VLOOKUP(B118,Stammdaten!$A$17:$B$300,2,FALSE),"")</f>
        <v/>
      </c>
      <c r="B118" s="47"/>
      <c r="C118" s="47"/>
      <c r="D118" s="4"/>
      <c r="E118" s="8"/>
      <c r="F118" s="149" t="str">
        <f>IF(ISBLANK(B118),"",IF(C118=Hilfstabelle!$H$1,Entladung!D118*Entladung!$B$12/100,IF(C118=Hilfstabelle!$H$2,Entladung!$B$12*0,IF(AND(C118=Hilfstabelle!$H$3,A118=Hilfstabelle!$A$7),Entladung!E118,0))))</f>
        <v/>
      </c>
      <c r="G118" s="151" t="str">
        <f>IF(ISBLANK(B118),"",IF(AND(ISBLANK(E118),C118=Hilfstabelle!$H$3,A118=Hilfstabelle!$A$7),"Fehler: Bitte Sondersachverhalt (individuelle Umlage) eintragen.",""))</f>
        <v/>
      </c>
    </row>
    <row r="119" spans="1:7" x14ac:dyDescent="0.25">
      <c r="A119" s="142" t="str">
        <f>_xlfn.IFNA(VLOOKUP(B119,Stammdaten!$A$17:$B$300,2,FALSE),"")</f>
        <v/>
      </c>
      <c r="B119" s="47"/>
      <c r="C119" s="47"/>
      <c r="D119" s="4"/>
      <c r="E119" s="8"/>
      <c r="F119" s="149" t="str">
        <f>IF(ISBLANK(B119),"",IF(C119=Hilfstabelle!$H$1,Entladung!D119*Entladung!$B$12/100,IF(C119=Hilfstabelle!$H$2,Entladung!$B$12*0,IF(AND(C119=Hilfstabelle!$H$3,A119=Hilfstabelle!$A$7),Entladung!E119,0))))</f>
        <v/>
      </c>
      <c r="G119" s="151" t="str">
        <f>IF(ISBLANK(B119),"",IF(AND(ISBLANK(E119),C119=Hilfstabelle!$H$3,A119=Hilfstabelle!$A$7),"Fehler: Bitte Sondersachverhalt (individuelle Umlage) eintragen.",""))</f>
        <v/>
      </c>
    </row>
    <row r="120" spans="1:7" x14ac:dyDescent="0.25">
      <c r="A120" s="142" t="str">
        <f>_xlfn.IFNA(VLOOKUP(B120,Stammdaten!$A$17:$B$300,2,FALSE),"")</f>
        <v/>
      </c>
      <c r="B120" s="47"/>
      <c r="C120" s="47"/>
      <c r="D120" s="4"/>
      <c r="E120" s="8"/>
      <c r="F120" s="149" t="str">
        <f>IF(ISBLANK(B120),"",IF(C120=Hilfstabelle!$H$1,Entladung!D120*Entladung!$B$12/100,IF(C120=Hilfstabelle!$H$2,Entladung!$B$12*0,IF(AND(C120=Hilfstabelle!$H$3,A120=Hilfstabelle!$A$7),Entladung!E120,0))))</f>
        <v/>
      </c>
      <c r="G120" s="151" t="str">
        <f>IF(ISBLANK(B120),"",IF(AND(ISBLANK(E120),C120=Hilfstabelle!$H$3,A120=Hilfstabelle!$A$7),"Fehler: Bitte Sondersachverhalt (individuelle Umlage) eintragen.",""))</f>
        <v/>
      </c>
    </row>
    <row r="121" spans="1:7" x14ac:dyDescent="0.25">
      <c r="A121" s="142" t="str">
        <f>_xlfn.IFNA(VLOOKUP(B121,Stammdaten!$A$17:$B$300,2,FALSE),"")</f>
        <v/>
      </c>
      <c r="B121" s="47"/>
      <c r="C121" s="47"/>
      <c r="D121" s="4"/>
      <c r="E121" s="8"/>
      <c r="F121" s="149" t="str">
        <f>IF(ISBLANK(B121),"",IF(C121=Hilfstabelle!$H$1,Entladung!D121*Entladung!$B$12/100,IF(C121=Hilfstabelle!$H$2,Entladung!$B$12*0,IF(AND(C121=Hilfstabelle!$H$3,A121=Hilfstabelle!$A$7),Entladung!E121,0))))</f>
        <v/>
      </c>
      <c r="G121" s="151" t="str">
        <f>IF(ISBLANK(B121),"",IF(AND(ISBLANK(E121),C121=Hilfstabelle!$H$3,A121=Hilfstabelle!$A$7),"Fehler: Bitte Sondersachverhalt (individuelle Umlage) eintragen.",""))</f>
        <v/>
      </c>
    </row>
    <row r="122" spans="1:7" x14ac:dyDescent="0.25">
      <c r="A122" s="142" t="str">
        <f>_xlfn.IFNA(VLOOKUP(B122,Stammdaten!$A$17:$B$300,2,FALSE),"")</f>
        <v/>
      </c>
      <c r="B122" s="47"/>
      <c r="C122" s="47"/>
      <c r="D122" s="4"/>
      <c r="E122" s="8"/>
      <c r="F122" s="149" t="str">
        <f>IF(ISBLANK(B122),"",IF(C122=Hilfstabelle!$H$1,Entladung!D122*Entladung!$B$12/100,IF(C122=Hilfstabelle!$H$2,Entladung!$B$12*0,IF(AND(C122=Hilfstabelle!$H$3,A122=Hilfstabelle!$A$7),Entladung!E122,0))))</f>
        <v/>
      </c>
      <c r="G122" s="151" t="str">
        <f>IF(ISBLANK(B122),"",IF(AND(ISBLANK(E122),C122=Hilfstabelle!$H$3,A122=Hilfstabelle!$A$7),"Fehler: Bitte Sondersachverhalt (individuelle Umlage) eintragen.",""))</f>
        <v/>
      </c>
    </row>
    <row r="123" spans="1:7" x14ac:dyDescent="0.25">
      <c r="A123" s="142" t="str">
        <f>_xlfn.IFNA(VLOOKUP(B123,Stammdaten!$A$17:$B$300,2,FALSE),"")</f>
        <v/>
      </c>
      <c r="B123" s="47"/>
      <c r="C123" s="47"/>
      <c r="D123" s="4"/>
      <c r="E123" s="8"/>
      <c r="F123" s="149" t="str">
        <f>IF(ISBLANK(B123),"",IF(C123=Hilfstabelle!$H$1,Entladung!D123*Entladung!$B$12/100,IF(C123=Hilfstabelle!$H$2,Entladung!$B$12*0,IF(AND(C123=Hilfstabelle!$H$3,A123=Hilfstabelle!$A$7),Entladung!E123,0))))</f>
        <v/>
      </c>
      <c r="G123" s="151" t="str">
        <f>IF(ISBLANK(B123),"",IF(AND(ISBLANK(E123),C123=Hilfstabelle!$H$3,A123=Hilfstabelle!$A$7),"Fehler: Bitte Sondersachverhalt (individuelle Umlage) eintragen.",""))</f>
        <v/>
      </c>
    </row>
    <row r="124" spans="1:7" x14ac:dyDescent="0.25">
      <c r="A124" s="142" t="str">
        <f>_xlfn.IFNA(VLOOKUP(B124,Stammdaten!$A$17:$B$300,2,FALSE),"")</f>
        <v/>
      </c>
      <c r="B124" s="47"/>
      <c r="C124" s="47"/>
      <c r="D124" s="4"/>
      <c r="E124" s="8"/>
      <c r="F124" s="149" t="str">
        <f>IF(ISBLANK(B124),"",IF(C124=Hilfstabelle!$H$1,Entladung!D124*Entladung!$B$12/100,IF(C124=Hilfstabelle!$H$2,Entladung!$B$12*0,IF(AND(C124=Hilfstabelle!$H$3,A124=Hilfstabelle!$A$7),Entladung!E124,0))))</f>
        <v/>
      </c>
      <c r="G124" s="151" t="str">
        <f>IF(ISBLANK(B124),"",IF(AND(ISBLANK(E124),C124=Hilfstabelle!$H$3,A124=Hilfstabelle!$A$7),"Fehler: Bitte Sondersachverhalt (individuelle Umlage) eintragen.",""))</f>
        <v/>
      </c>
    </row>
    <row r="125" spans="1:7" x14ac:dyDescent="0.25">
      <c r="A125" s="142" t="str">
        <f>_xlfn.IFNA(VLOOKUP(B125,Stammdaten!$A$17:$B$300,2,FALSE),"")</f>
        <v/>
      </c>
      <c r="B125" s="47"/>
      <c r="C125" s="47"/>
      <c r="D125" s="4"/>
      <c r="E125" s="8"/>
      <c r="F125" s="149" t="str">
        <f>IF(ISBLANK(B125),"",IF(C125=Hilfstabelle!$H$1,Entladung!D125*Entladung!$B$12/100,IF(C125=Hilfstabelle!$H$2,Entladung!$B$12*0,IF(AND(C125=Hilfstabelle!$H$3,A125=Hilfstabelle!$A$7),Entladung!E125,0))))</f>
        <v/>
      </c>
      <c r="G125" s="151" t="str">
        <f>IF(ISBLANK(B125),"",IF(AND(ISBLANK(E125),C125=Hilfstabelle!$H$3,A125=Hilfstabelle!$A$7),"Fehler: Bitte Sondersachverhalt (individuelle Umlage) eintragen.",""))</f>
        <v/>
      </c>
    </row>
    <row r="126" spans="1:7" x14ac:dyDescent="0.25">
      <c r="A126" s="142" t="str">
        <f>_xlfn.IFNA(VLOOKUP(B126,Stammdaten!$A$17:$B$300,2,FALSE),"")</f>
        <v/>
      </c>
      <c r="B126" s="47"/>
      <c r="C126" s="47"/>
      <c r="D126" s="4"/>
      <c r="E126" s="8"/>
      <c r="F126" s="149" t="str">
        <f>IF(ISBLANK(B126),"",IF(C126=Hilfstabelle!$H$1,Entladung!D126*Entladung!$B$12/100,IF(C126=Hilfstabelle!$H$2,Entladung!$B$12*0,IF(AND(C126=Hilfstabelle!$H$3,A126=Hilfstabelle!$A$7),Entladung!E126,0))))</f>
        <v/>
      </c>
      <c r="G126" s="151" t="str">
        <f>IF(ISBLANK(B126),"",IF(AND(ISBLANK(E126),C126=Hilfstabelle!$H$3,A126=Hilfstabelle!$A$7),"Fehler: Bitte Sondersachverhalt (individuelle Umlage) eintragen.",""))</f>
        <v/>
      </c>
    </row>
    <row r="127" spans="1:7" x14ac:dyDescent="0.25">
      <c r="A127" s="142" t="str">
        <f>_xlfn.IFNA(VLOOKUP(B127,Stammdaten!$A$17:$B$300,2,FALSE),"")</f>
        <v/>
      </c>
      <c r="B127" s="47"/>
      <c r="C127" s="47"/>
      <c r="D127" s="4"/>
      <c r="E127" s="8"/>
      <c r="F127" s="149" t="str">
        <f>IF(ISBLANK(B127),"",IF(C127=Hilfstabelle!$H$1,Entladung!D127*Entladung!$B$12/100,IF(C127=Hilfstabelle!$H$2,Entladung!$B$12*0,IF(AND(C127=Hilfstabelle!$H$3,A127=Hilfstabelle!$A$7),Entladung!E127,0))))</f>
        <v/>
      </c>
      <c r="G127" s="151" t="str">
        <f>IF(ISBLANK(B127),"",IF(AND(ISBLANK(E127),C127=Hilfstabelle!$H$3,A127=Hilfstabelle!$A$7),"Fehler: Bitte Sondersachverhalt (individuelle Umlage) eintragen.",""))</f>
        <v/>
      </c>
    </row>
    <row r="128" spans="1:7" x14ac:dyDescent="0.25">
      <c r="A128" s="142" t="str">
        <f>_xlfn.IFNA(VLOOKUP(B128,Stammdaten!$A$17:$B$300,2,FALSE),"")</f>
        <v/>
      </c>
      <c r="B128" s="47"/>
      <c r="C128" s="47"/>
      <c r="D128" s="4"/>
      <c r="E128" s="8"/>
      <c r="F128" s="149" t="str">
        <f>IF(ISBLANK(B128),"",IF(C128=Hilfstabelle!$H$1,Entladung!D128*Entladung!$B$12/100,IF(C128=Hilfstabelle!$H$2,Entladung!$B$12*0,IF(AND(C128=Hilfstabelle!$H$3,A128=Hilfstabelle!$A$7),Entladung!E128,0))))</f>
        <v/>
      </c>
      <c r="G128" s="151" t="str">
        <f>IF(ISBLANK(B128),"",IF(AND(ISBLANK(E128),C128=Hilfstabelle!$H$3,A128=Hilfstabelle!$A$7),"Fehler: Bitte Sondersachverhalt (individuelle Umlage) eintragen.",""))</f>
        <v/>
      </c>
    </row>
    <row r="129" spans="1:7" x14ac:dyDescent="0.25">
      <c r="A129" s="142" t="str">
        <f>_xlfn.IFNA(VLOOKUP(B129,Stammdaten!$A$17:$B$300,2,FALSE),"")</f>
        <v/>
      </c>
      <c r="B129" s="47"/>
      <c r="C129" s="47"/>
      <c r="D129" s="4"/>
      <c r="E129" s="8"/>
      <c r="F129" s="149" t="str">
        <f>IF(ISBLANK(B129),"",IF(C129=Hilfstabelle!$H$1,Entladung!D129*Entladung!$B$12/100,IF(C129=Hilfstabelle!$H$2,Entladung!$B$12*0,IF(AND(C129=Hilfstabelle!$H$3,A129=Hilfstabelle!$A$7),Entladung!E129,0))))</f>
        <v/>
      </c>
      <c r="G129" s="151" t="str">
        <f>IF(ISBLANK(B129),"",IF(AND(ISBLANK(E129),C129=Hilfstabelle!$H$3,A129=Hilfstabelle!$A$7),"Fehler: Bitte Sondersachverhalt (individuelle Umlage) eintragen.",""))</f>
        <v/>
      </c>
    </row>
    <row r="130" spans="1:7" x14ac:dyDescent="0.25">
      <c r="A130" s="142" t="str">
        <f>_xlfn.IFNA(VLOOKUP(B130,Stammdaten!$A$17:$B$300,2,FALSE),"")</f>
        <v/>
      </c>
      <c r="B130" s="47"/>
      <c r="C130" s="47"/>
      <c r="D130" s="4"/>
      <c r="E130" s="8"/>
      <c r="F130" s="149" t="str">
        <f>IF(ISBLANK(B130),"",IF(C130=Hilfstabelle!$H$1,Entladung!D130*Entladung!$B$12/100,IF(C130=Hilfstabelle!$H$2,Entladung!$B$12*0,IF(AND(C130=Hilfstabelle!$H$3,A130=Hilfstabelle!$A$7),Entladung!E130,0))))</f>
        <v/>
      </c>
      <c r="G130" s="151" t="str">
        <f>IF(ISBLANK(B130),"",IF(AND(ISBLANK(E130),C130=Hilfstabelle!$H$3,A130=Hilfstabelle!$A$7),"Fehler: Bitte Sondersachverhalt (individuelle Umlage) eintragen.",""))</f>
        <v/>
      </c>
    </row>
    <row r="131" spans="1:7" x14ac:dyDescent="0.25">
      <c r="A131" s="142" t="str">
        <f>_xlfn.IFNA(VLOOKUP(B131,Stammdaten!$A$17:$B$300,2,FALSE),"")</f>
        <v/>
      </c>
      <c r="B131" s="47"/>
      <c r="C131" s="47"/>
      <c r="D131" s="4"/>
      <c r="E131" s="8"/>
      <c r="F131" s="149" t="str">
        <f>IF(ISBLANK(B131),"",IF(C131=Hilfstabelle!$H$1,Entladung!D131*Entladung!$B$12/100,IF(C131=Hilfstabelle!$H$2,Entladung!$B$12*0,IF(AND(C131=Hilfstabelle!$H$3,A131=Hilfstabelle!$A$7),Entladung!E131,0))))</f>
        <v/>
      </c>
      <c r="G131" s="151" t="str">
        <f>IF(ISBLANK(B131),"",IF(AND(ISBLANK(E131),C131=Hilfstabelle!$H$3,A131=Hilfstabelle!$A$7),"Fehler: Bitte Sondersachverhalt (individuelle Umlage) eintragen.",""))</f>
        <v/>
      </c>
    </row>
    <row r="132" spans="1:7" x14ac:dyDescent="0.25">
      <c r="A132" s="142" t="str">
        <f>_xlfn.IFNA(VLOOKUP(B132,Stammdaten!$A$17:$B$300,2,FALSE),"")</f>
        <v/>
      </c>
      <c r="B132" s="47"/>
      <c r="C132" s="47"/>
      <c r="D132" s="4"/>
      <c r="E132" s="8"/>
      <c r="F132" s="149" t="str">
        <f>IF(ISBLANK(B132),"",IF(C132=Hilfstabelle!$H$1,Entladung!D132*Entladung!$B$12/100,IF(C132=Hilfstabelle!$H$2,Entladung!$B$12*0,IF(AND(C132=Hilfstabelle!$H$3,A132=Hilfstabelle!$A$7),Entladung!E132,0))))</f>
        <v/>
      </c>
      <c r="G132" s="151" t="str">
        <f>IF(ISBLANK(B132),"",IF(AND(ISBLANK(E132),C132=Hilfstabelle!$H$3,A132=Hilfstabelle!$A$7),"Fehler: Bitte Sondersachverhalt (individuelle Umlage) eintragen.",""))</f>
        <v/>
      </c>
    </row>
    <row r="133" spans="1:7" x14ac:dyDescent="0.25">
      <c r="A133" s="142" t="str">
        <f>_xlfn.IFNA(VLOOKUP(B133,Stammdaten!$A$17:$B$300,2,FALSE),"")</f>
        <v/>
      </c>
      <c r="B133" s="47"/>
      <c r="C133" s="47"/>
      <c r="D133" s="4"/>
      <c r="E133" s="8"/>
      <c r="F133" s="149" t="str">
        <f>IF(ISBLANK(B133),"",IF(C133=Hilfstabelle!$H$1,Entladung!D133*Entladung!$B$12/100,IF(C133=Hilfstabelle!$H$2,Entladung!$B$12*0,IF(AND(C133=Hilfstabelle!$H$3,A133=Hilfstabelle!$A$7),Entladung!E133,0))))</f>
        <v/>
      </c>
      <c r="G133" s="151" t="str">
        <f>IF(ISBLANK(B133),"",IF(AND(ISBLANK(E133),C133=Hilfstabelle!$H$3,A133=Hilfstabelle!$A$7),"Fehler: Bitte Sondersachverhalt (individuelle Umlage) eintragen.",""))</f>
        <v/>
      </c>
    </row>
    <row r="134" spans="1:7" x14ac:dyDescent="0.25">
      <c r="A134" s="142" t="str">
        <f>_xlfn.IFNA(VLOOKUP(B134,Stammdaten!$A$17:$B$300,2,FALSE),"")</f>
        <v/>
      </c>
      <c r="B134" s="47"/>
      <c r="C134" s="47"/>
      <c r="D134" s="4"/>
      <c r="E134" s="8"/>
      <c r="F134" s="149" t="str">
        <f>IF(ISBLANK(B134),"",IF(C134=Hilfstabelle!$H$1,Entladung!D134*Entladung!$B$12/100,IF(C134=Hilfstabelle!$H$2,Entladung!$B$12*0,IF(AND(C134=Hilfstabelle!$H$3,A134=Hilfstabelle!$A$7),Entladung!E134,0))))</f>
        <v/>
      </c>
      <c r="G134" s="151" t="str">
        <f>IF(ISBLANK(B134),"",IF(AND(ISBLANK(E134),C134=Hilfstabelle!$H$3,A134=Hilfstabelle!$A$7),"Fehler: Bitte Sondersachverhalt (individuelle Umlage) eintragen.",""))</f>
        <v/>
      </c>
    </row>
    <row r="135" spans="1:7" x14ac:dyDescent="0.25">
      <c r="A135" s="142" t="str">
        <f>_xlfn.IFNA(VLOOKUP(B135,Stammdaten!$A$17:$B$300,2,FALSE),"")</f>
        <v/>
      </c>
      <c r="B135" s="47"/>
      <c r="C135" s="47"/>
      <c r="D135" s="4"/>
      <c r="E135" s="8"/>
      <c r="F135" s="149" t="str">
        <f>IF(ISBLANK(B135),"",IF(C135=Hilfstabelle!$H$1,Entladung!D135*Entladung!$B$12/100,IF(C135=Hilfstabelle!$H$2,Entladung!$B$12*0,IF(AND(C135=Hilfstabelle!$H$3,A135=Hilfstabelle!$A$7),Entladung!E135,0))))</f>
        <v/>
      </c>
      <c r="G135" s="151" t="str">
        <f>IF(ISBLANK(B135),"",IF(AND(ISBLANK(E135),C135=Hilfstabelle!$H$3,A135=Hilfstabelle!$A$7),"Fehler: Bitte Sondersachverhalt (individuelle Umlage) eintragen.",""))</f>
        <v/>
      </c>
    </row>
    <row r="136" spans="1:7" x14ac:dyDescent="0.25">
      <c r="A136" s="142" t="str">
        <f>_xlfn.IFNA(VLOOKUP(B136,Stammdaten!$A$17:$B$300,2,FALSE),"")</f>
        <v/>
      </c>
      <c r="B136" s="47"/>
      <c r="C136" s="47"/>
      <c r="D136" s="4"/>
      <c r="E136" s="8"/>
      <c r="F136" s="149" t="str">
        <f>IF(ISBLANK(B136),"",IF(C136=Hilfstabelle!$H$1,Entladung!D136*Entladung!$B$12/100,IF(C136=Hilfstabelle!$H$2,Entladung!$B$12*0,IF(AND(C136=Hilfstabelle!$H$3,A136=Hilfstabelle!$A$7),Entladung!E136,0))))</f>
        <v/>
      </c>
      <c r="G136" s="151" t="str">
        <f>IF(ISBLANK(B136),"",IF(AND(ISBLANK(E136),C136=Hilfstabelle!$H$3,A136=Hilfstabelle!$A$7),"Fehler: Bitte Sondersachverhalt (individuelle Umlage) eintragen.",""))</f>
        <v/>
      </c>
    </row>
    <row r="137" spans="1:7" x14ac:dyDescent="0.25">
      <c r="A137" s="142" t="str">
        <f>_xlfn.IFNA(VLOOKUP(B137,Stammdaten!$A$17:$B$300,2,FALSE),"")</f>
        <v/>
      </c>
      <c r="B137" s="47"/>
      <c r="C137" s="47"/>
      <c r="D137" s="4"/>
      <c r="E137" s="8"/>
      <c r="F137" s="149" t="str">
        <f>IF(ISBLANK(B137),"",IF(C137=Hilfstabelle!$H$1,Entladung!D137*Entladung!$B$12/100,IF(C137=Hilfstabelle!$H$2,Entladung!$B$12*0,IF(AND(C137=Hilfstabelle!$H$3,A137=Hilfstabelle!$A$7),Entladung!E137,0))))</f>
        <v/>
      </c>
      <c r="G137" s="151" t="str">
        <f>IF(ISBLANK(B137),"",IF(AND(ISBLANK(E137),C137=Hilfstabelle!$H$3,A137=Hilfstabelle!$A$7),"Fehler: Bitte Sondersachverhalt (individuelle Umlage) eintragen.",""))</f>
        <v/>
      </c>
    </row>
    <row r="138" spans="1:7" x14ac:dyDescent="0.25">
      <c r="A138" s="142" t="str">
        <f>_xlfn.IFNA(VLOOKUP(B138,Stammdaten!$A$17:$B$300,2,FALSE),"")</f>
        <v/>
      </c>
      <c r="B138" s="47"/>
      <c r="C138" s="47"/>
      <c r="D138" s="4"/>
      <c r="E138" s="8"/>
      <c r="F138" s="149" t="str">
        <f>IF(ISBLANK(B138),"",IF(C138=Hilfstabelle!$H$1,Entladung!D138*Entladung!$B$12/100,IF(C138=Hilfstabelle!$H$2,Entladung!$B$12*0,IF(AND(C138=Hilfstabelle!$H$3,A138=Hilfstabelle!$A$7),Entladung!E138,0))))</f>
        <v/>
      </c>
      <c r="G138" s="151" t="str">
        <f>IF(ISBLANK(B138),"",IF(AND(ISBLANK(E138),C138=Hilfstabelle!$H$3,A138=Hilfstabelle!$A$7),"Fehler: Bitte Sondersachverhalt (individuelle Umlage) eintragen.",""))</f>
        <v/>
      </c>
    </row>
    <row r="139" spans="1:7" x14ac:dyDescent="0.25">
      <c r="A139" s="142" t="str">
        <f>_xlfn.IFNA(VLOOKUP(B139,Stammdaten!$A$17:$B$300,2,FALSE),"")</f>
        <v/>
      </c>
      <c r="B139" s="47"/>
      <c r="C139" s="47"/>
      <c r="D139" s="4"/>
      <c r="E139" s="8"/>
      <c r="F139" s="149" t="str">
        <f>IF(ISBLANK(B139),"",IF(C139=Hilfstabelle!$H$1,Entladung!D139*Entladung!$B$12/100,IF(C139=Hilfstabelle!$H$2,Entladung!$B$12*0,IF(AND(C139=Hilfstabelle!$H$3,A139=Hilfstabelle!$A$7),Entladung!E139,0))))</f>
        <v/>
      </c>
      <c r="G139" s="151" t="str">
        <f>IF(ISBLANK(B139),"",IF(AND(ISBLANK(E139),C139=Hilfstabelle!$H$3,A139=Hilfstabelle!$A$7),"Fehler: Bitte Sondersachverhalt (individuelle Umlage) eintragen.",""))</f>
        <v/>
      </c>
    </row>
    <row r="140" spans="1:7" x14ac:dyDescent="0.25">
      <c r="A140" s="142" t="str">
        <f>_xlfn.IFNA(VLOOKUP(B140,Stammdaten!$A$17:$B$300,2,FALSE),"")</f>
        <v/>
      </c>
      <c r="B140" s="47"/>
      <c r="C140" s="47"/>
      <c r="D140" s="4"/>
      <c r="E140" s="8"/>
      <c r="F140" s="149" t="str">
        <f>IF(ISBLANK(B140),"",IF(C140=Hilfstabelle!$H$1,Entladung!D140*Entladung!$B$12/100,IF(C140=Hilfstabelle!$H$2,Entladung!$B$12*0,IF(AND(C140=Hilfstabelle!$H$3,A140=Hilfstabelle!$A$7),Entladung!E140,0))))</f>
        <v/>
      </c>
      <c r="G140" s="151" t="str">
        <f>IF(ISBLANK(B140),"",IF(AND(ISBLANK(E140),C140=Hilfstabelle!$H$3,A140=Hilfstabelle!$A$7),"Fehler: Bitte Sondersachverhalt (individuelle Umlage) eintragen.",""))</f>
        <v/>
      </c>
    </row>
    <row r="141" spans="1:7" x14ac:dyDescent="0.25">
      <c r="A141" s="142" t="str">
        <f>_xlfn.IFNA(VLOOKUP(B141,Stammdaten!$A$17:$B$300,2,FALSE),"")</f>
        <v/>
      </c>
      <c r="B141" s="47"/>
      <c r="C141" s="47"/>
      <c r="D141" s="4"/>
      <c r="E141" s="8"/>
      <c r="F141" s="149" t="str">
        <f>IF(ISBLANK(B141),"",IF(C141=Hilfstabelle!$H$1,Entladung!D141*Entladung!$B$12/100,IF(C141=Hilfstabelle!$H$2,Entladung!$B$12*0,IF(AND(C141=Hilfstabelle!$H$3,A141=Hilfstabelle!$A$7),Entladung!E141,0))))</f>
        <v/>
      </c>
      <c r="G141" s="151" t="str">
        <f>IF(ISBLANK(B141),"",IF(AND(ISBLANK(E141),C141=Hilfstabelle!$H$3,A141=Hilfstabelle!$A$7),"Fehler: Bitte Sondersachverhalt (individuelle Umlage) eintragen.",""))</f>
        <v/>
      </c>
    </row>
    <row r="142" spans="1:7" x14ac:dyDescent="0.25">
      <c r="A142" s="142" t="str">
        <f>_xlfn.IFNA(VLOOKUP(B142,Stammdaten!$A$17:$B$300,2,FALSE),"")</f>
        <v/>
      </c>
      <c r="B142" s="47"/>
      <c r="C142" s="47"/>
      <c r="D142" s="4"/>
      <c r="E142" s="8"/>
      <c r="F142" s="149" t="str">
        <f>IF(ISBLANK(B142),"",IF(C142=Hilfstabelle!$H$1,Entladung!D142*Entladung!$B$12/100,IF(C142=Hilfstabelle!$H$2,Entladung!$B$12*0,IF(AND(C142=Hilfstabelle!$H$3,A142=Hilfstabelle!$A$7),Entladung!E142,0))))</f>
        <v/>
      </c>
      <c r="G142" s="151" t="str">
        <f>IF(ISBLANK(B142),"",IF(AND(ISBLANK(E142),C142=Hilfstabelle!$H$3,A142=Hilfstabelle!$A$7),"Fehler: Bitte Sondersachverhalt (individuelle Umlage) eintragen.",""))</f>
        <v/>
      </c>
    </row>
    <row r="143" spans="1:7" x14ac:dyDescent="0.25">
      <c r="A143" s="142" t="str">
        <f>_xlfn.IFNA(VLOOKUP(B143,Stammdaten!$A$17:$B$300,2,FALSE),"")</f>
        <v/>
      </c>
      <c r="B143" s="47"/>
      <c r="C143" s="47"/>
      <c r="D143" s="4"/>
      <c r="E143" s="8"/>
      <c r="F143" s="149" t="str">
        <f>IF(ISBLANK(B143),"",IF(C143=Hilfstabelle!$H$1,Entladung!D143*Entladung!$B$12/100,IF(C143=Hilfstabelle!$H$2,Entladung!$B$12*0,IF(AND(C143=Hilfstabelle!$H$3,A143=Hilfstabelle!$A$7),Entladung!E143,0))))</f>
        <v/>
      </c>
      <c r="G143" s="151" t="str">
        <f>IF(ISBLANK(B143),"",IF(AND(ISBLANK(E143),C143=Hilfstabelle!$H$3,A143=Hilfstabelle!$A$7),"Fehler: Bitte Sondersachverhalt (individuelle Umlage) eintragen.",""))</f>
        <v/>
      </c>
    </row>
    <row r="144" spans="1:7" x14ac:dyDescent="0.25">
      <c r="A144" s="142" t="str">
        <f>_xlfn.IFNA(VLOOKUP(B144,Stammdaten!$A$17:$B$300,2,FALSE),"")</f>
        <v/>
      </c>
      <c r="B144" s="47"/>
      <c r="C144" s="47"/>
      <c r="D144" s="4"/>
      <c r="E144" s="8"/>
      <c r="F144" s="149" t="str">
        <f>IF(ISBLANK(B144),"",IF(C144=Hilfstabelle!$H$1,Entladung!D144*Entladung!$B$12/100,IF(C144=Hilfstabelle!$H$2,Entladung!$B$12*0,IF(AND(C144=Hilfstabelle!$H$3,A144=Hilfstabelle!$A$7),Entladung!E144,0))))</f>
        <v/>
      </c>
      <c r="G144" s="151" t="str">
        <f>IF(ISBLANK(B144),"",IF(AND(ISBLANK(E144),C144=Hilfstabelle!$H$3,A144=Hilfstabelle!$A$7),"Fehler: Bitte Sondersachverhalt (individuelle Umlage) eintragen.",""))</f>
        <v/>
      </c>
    </row>
    <row r="145" spans="1:7" x14ac:dyDescent="0.25">
      <c r="A145" s="142" t="str">
        <f>_xlfn.IFNA(VLOOKUP(B145,Stammdaten!$A$17:$B$300,2,FALSE),"")</f>
        <v/>
      </c>
      <c r="B145" s="47"/>
      <c r="C145" s="47"/>
      <c r="D145" s="4"/>
      <c r="E145" s="8"/>
      <c r="F145" s="149" t="str">
        <f>IF(ISBLANK(B145),"",IF(C145=Hilfstabelle!$H$1,Entladung!D145*Entladung!$B$12/100,IF(C145=Hilfstabelle!$H$2,Entladung!$B$12*0,IF(AND(C145=Hilfstabelle!$H$3,A145=Hilfstabelle!$A$7),Entladung!E145,0))))</f>
        <v/>
      </c>
      <c r="G145" s="151" t="str">
        <f>IF(ISBLANK(B145),"",IF(AND(ISBLANK(E145),C145=Hilfstabelle!$H$3,A145=Hilfstabelle!$A$7),"Fehler: Bitte Sondersachverhalt (individuelle Umlage) eintragen.",""))</f>
        <v/>
      </c>
    </row>
    <row r="146" spans="1:7" x14ac:dyDescent="0.25">
      <c r="A146" s="142" t="str">
        <f>_xlfn.IFNA(VLOOKUP(B146,Stammdaten!$A$17:$B$300,2,FALSE),"")</f>
        <v/>
      </c>
      <c r="B146" s="47"/>
      <c r="C146" s="47"/>
      <c r="D146" s="4"/>
      <c r="E146" s="8"/>
      <c r="F146" s="149" t="str">
        <f>IF(ISBLANK(B146),"",IF(C146=Hilfstabelle!$H$1,Entladung!D146*Entladung!$B$12/100,IF(C146=Hilfstabelle!$H$2,Entladung!$B$12*0,IF(AND(C146=Hilfstabelle!$H$3,A146=Hilfstabelle!$A$7),Entladung!E146,0))))</f>
        <v/>
      </c>
      <c r="G146" s="151" t="str">
        <f>IF(ISBLANK(B146),"",IF(AND(ISBLANK(E146),C146=Hilfstabelle!$H$3,A146=Hilfstabelle!$A$7),"Fehler: Bitte Sondersachverhalt (individuelle Umlage) eintragen.",""))</f>
        <v/>
      </c>
    </row>
    <row r="147" spans="1:7" x14ac:dyDescent="0.25">
      <c r="A147" s="142" t="str">
        <f>_xlfn.IFNA(VLOOKUP(B147,Stammdaten!$A$17:$B$300,2,FALSE),"")</f>
        <v/>
      </c>
      <c r="B147" s="47"/>
      <c r="C147" s="47"/>
      <c r="D147" s="4"/>
      <c r="E147" s="8"/>
      <c r="F147" s="149" t="str">
        <f>IF(ISBLANK(B147),"",IF(C147=Hilfstabelle!$H$1,Entladung!D147*Entladung!$B$12/100,IF(C147=Hilfstabelle!$H$2,Entladung!$B$12*0,IF(AND(C147=Hilfstabelle!$H$3,A147=Hilfstabelle!$A$7),Entladung!E147,0))))</f>
        <v/>
      </c>
      <c r="G147" s="151" t="str">
        <f>IF(ISBLANK(B147),"",IF(AND(ISBLANK(E147),C147=Hilfstabelle!$H$3,A147=Hilfstabelle!$A$7),"Fehler: Bitte Sondersachverhalt (individuelle Umlage) eintragen.",""))</f>
        <v/>
      </c>
    </row>
    <row r="148" spans="1:7" x14ac:dyDescent="0.25">
      <c r="A148" s="142" t="str">
        <f>_xlfn.IFNA(VLOOKUP(B148,Stammdaten!$A$17:$B$300,2,FALSE),"")</f>
        <v/>
      </c>
      <c r="B148" s="47"/>
      <c r="C148" s="47"/>
      <c r="D148" s="4"/>
      <c r="E148" s="8"/>
      <c r="F148" s="149" t="str">
        <f>IF(ISBLANK(B148),"",IF(C148=Hilfstabelle!$H$1,Entladung!D148*Entladung!$B$12/100,IF(C148=Hilfstabelle!$H$2,Entladung!$B$12*0,IF(AND(C148=Hilfstabelle!$H$3,A148=Hilfstabelle!$A$7),Entladung!E148,0))))</f>
        <v/>
      </c>
      <c r="G148" s="151" t="str">
        <f>IF(ISBLANK(B148),"",IF(AND(ISBLANK(E148),C148=Hilfstabelle!$H$3,A148=Hilfstabelle!$A$7),"Fehler: Bitte Sondersachverhalt (individuelle Umlage) eintragen.",""))</f>
        <v/>
      </c>
    </row>
    <row r="149" spans="1:7" x14ac:dyDescent="0.25">
      <c r="A149" s="142" t="str">
        <f>_xlfn.IFNA(VLOOKUP(B149,Stammdaten!$A$17:$B$300,2,FALSE),"")</f>
        <v/>
      </c>
      <c r="B149" s="47"/>
      <c r="C149" s="47"/>
      <c r="D149" s="4"/>
      <c r="E149" s="8"/>
      <c r="F149" s="149" t="str">
        <f>IF(ISBLANK(B149),"",IF(C149=Hilfstabelle!$H$1,Entladung!D149*Entladung!$B$12/100,IF(C149=Hilfstabelle!$H$2,Entladung!$B$12*0,IF(AND(C149=Hilfstabelle!$H$3,A149=Hilfstabelle!$A$7),Entladung!E149,0))))</f>
        <v/>
      </c>
      <c r="G149" s="151" t="str">
        <f>IF(ISBLANK(B149),"",IF(AND(ISBLANK(E149),C149=Hilfstabelle!$H$3,A149=Hilfstabelle!$A$7),"Fehler: Bitte Sondersachverhalt (individuelle Umlage) eintragen.",""))</f>
        <v/>
      </c>
    </row>
    <row r="150" spans="1:7" x14ac:dyDescent="0.25">
      <c r="A150" s="142" t="str">
        <f>_xlfn.IFNA(VLOOKUP(B150,Stammdaten!$A$17:$B$300,2,FALSE),"")</f>
        <v/>
      </c>
      <c r="B150" s="47"/>
      <c r="C150" s="47"/>
      <c r="D150" s="4"/>
      <c r="E150" s="8"/>
      <c r="F150" s="149" t="str">
        <f>IF(ISBLANK(B150),"",IF(C150=Hilfstabelle!$H$1,Entladung!D150*Entladung!$B$12/100,IF(C150=Hilfstabelle!$H$2,Entladung!$B$12*0,IF(AND(C150=Hilfstabelle!$H$3,A150=Hilfstabelle!$A$7),Entladung!E150,0))))</f>
        <v/>
      </c>
      <c r="G150" s="151" t="str">
        <f>IF(ISBLANK(B150),"",IF(AND(ISBLANK(E150),C150=Hilfstabelle!$H$3,A150=Hilfstabelle!$A$7),"Fehler: Bitte Sondersachverhalt (individuelle Umlage) eintragen.",""))</f>
        <v/>
      </c>
    </row>
    <row r="151" spans="1:7" x14ac:dyDescent="0.25">
      <c r="A151" s="142" t="str">
        <f>_xlfn.IFNA(VLOOKUP(B151,Stammdaten!$A$17:$B$300,2,FALSE),"")</f>
        <v/>
      </c>
      <c r="B151" s="47"/>
      <c r="C151" s="47"/>
      <c r="D151" s="4"/>
      <c r="E151" s="8"/>
      <c r="F151" s="149" t="str">
        <f>IF(ISBLANK(B151),"",IF(C151=Hilfstabelle!$H$1,Entladung!D151*Entladung!$B$12/100,IF(C151=Hilfstabelle!$H$2,Entladung!$B$12*0,IF(AND(C151=Hilfstabelle!$H$3,A151=Hilfstabelle!$A$7),Entladung!E151,0))))</f>
        <v/>
      </c>
      <c r="G151" s="151" t="str">
        <f>IF(ISBLANK(B151),"",IF(AND(ISBLANK(E151),C151=Hilfstabelle!$H$3,A151=Hilfstabelle!$A$7),"Fehler: Bitte Sondersachverhalt (individuelle Umlage) eintragen.",""))</f>
        <v/>
      </c>
    </row>
    <row r="152" spans="1:7" x14ac:dyDescent="0.25">
      <c r="A152" s="142" t="str">
        <f>_xlfn.IFNA(VLOOKUP(B152,Stammdaten!$A$17:$B$300,2,FALSE),"")</f>
        <v/>
      </c>
      <c r="B152" s="47"/>
      <c r="C152" s="47"/>
      <c r="D152" s="4"/>
      <c r="E152" s="8"/>
      <c r="F152" s="149" t="str">
        <f>IF(ISBLANK(B152),"",IF(C152=Hilfstabelle!$H$1,Entladung!D152*Entladung!$B$12/100,IF(C152=Hilfstabelle!$H$2,Entladung!$B$12*0,IF(AND(C152=Hilfstabelle!$H$3,A152=Hilfstabelle!$A$7),Entladung!E152,0))))</f>
        <v/>
      </c>
      <c r="G152" s="151" t="str">
        <f>IF(ISBLANK(B152),"",IF(AND(ISBLANK(E152),C152=Hilfstabelle!$H$3,A152=Hilfstabelle!$A$7),"Fehler: Bitte Sondersachverhalt (individuelle Umlage) eintragen.",""))</f>
        <v/>
      </c>
    </row>
    <row r="153" spans="1:7" x14ac:dyDescent="0.25">
      <c r="A153" s="142" t="str">
        <f>_xlfn.IFNA(VLOOKUP(B153,Stammdaten!$A$17:$B$300,2,FALSE),"")</f>
        <v/>
      </c>
      <c r="B153" s="47"/>
      <c r="C153" s="47"/>
      <c r="D153" s="4"/>
      <c r="E153" s="8"/>
      <c r="F153" s="149" t="str">
        <f>IF(ISBLANK(B153),"",IF(C153=Hilfstabelle!$H$1,Entladung!D153*Entladung!$B$12/100,IF(C153=Hilfstabelle!$H$2,Entladung!$B$12*0,IF(AND(C153=Hilfstabelle!$H$3,A153=Hilfstabelle!$A$7),Entladung!E153,0))))</f>
        <v/>
      </c>
      <c r="G153" s="151" t="str">
        <f>IF(ISBLANK(B153),"",IF(AND(ISBLANK(E153),C153=Hilfstabelle!$H$3,A153=Hilfstabelle!$A$7),"Fehler: Bitte Sondersachverhalt (individuelle Umlage) eintragen.",""))</f>
        <v/>
      </c>
    </row>
    <row r="154" spans="1:7" x14ac:dyDescent="0.25">
      <c r="A154" s="142" t="str">
        <f>_xlfn.IFNA(VLOOKUP(B154,Stammdaten!$A$17:$B$300,2,FALSE),"")</f>
        <v/>
      </c>
      <c r="B154" s="47"/>
      <c r="C154" s="47"/>
      <c r="D154" s="4"/>
      <c r="E154" s="8"/>
      <c r="F154" s="149" t="str">
        <f>IF(ISBLANK(B154),"",IF(C154=Hilfstabelle!$H$1,Entladung!D154*Entladung!$B$12/100,IF(C154=Hilfstabelle!$H$2,Entladung!$B$12*0,IF(AND(C154=Hilfstabelle!$H$3,A154=Hilfstabelle!$A$7),Entladung!E154,0))))</f>
        <v/>
      </c>
      <c r="G154" s="151" t="str">
        <f>IF(ISBLANK(B154),"",IF(AND(ISBLANK(E154),C154=Hilfstabelle!$H$3,A154=Hilfstabelle!$A$7),"Fehler: Bitte Sondersachverhalt (individuelle Umlage) eintragen.",""))</f>
        <v/>
      </c>
    </row>
    <row r="155" spans="1:7" x14ac:dyDescent="0.25">
      <c r="A155" s="142" t="str">
        <f>_xlfn.IFNA(VLOOKUP(B155,Stammdaten!$A$17:$B$300,2,FALSE),"")</f>
        <v/>
      </c>
      <c r="B155" s="47"/>
      <c r="C155" s="47"/>
      <c r="D155" s="4"/>
      <c r="E155" s="8"/>
      <c r="F155" s="149" t="str">
        <f>IF(ISBLANK(B155),"",IF(C155=Hilfstabelle!$H$1,Entladung!D155*Entladung!$B$12/100,IF(C155=Hilfstabelle!$H$2,Entladung!$B$12*0,IF(AND(C155=Hilfstabelle!$H$3,A155=Hilfstabelle!$A$7),Entladung!E155,0))))</f>
        <v/>
      </c>
      <c r="G155" s="151" t="str">
        <f>IF(ISBLANK(B155),"",IF(AND(ISBLANK(E155),C155=Hilfstabelle!$H$3,A155=Hilfstabelle!$A$7),"Fehler: Bitte Sondersachverhalt (individuelle Umlage) eintragen.",""))</f>
        <v/>
      </c>
    </row>
    <row r="156" spans="1:7" x14ac:dyDescent="0.25">
      <c r="A156" s="142" t="str">
        <f>_xlfn.IFNA(VLOOKUP(B156,Stammdaten!$A$17:$B$300,2,FALSE),"")</f>
        <v/>
      </c>
      <c r="B156" s="47"/>
      <c r="C156" s="47"/>
      <c r="D156" s="4"/>
      <c r="E156" s="8"/>
      <c r="F156" s="149" t="str">
        <f>IF(ISBLANK(B156),"",IF(C156=Hilfstabelle!$H$1,Entladung!D156*Entladung!$B$12/100,IF(C156=Hilfstabelle!$H$2,Entladung!$B$12*0,IF(AND(C156=Hilfstabelle!$H$3,A156=Hilfstabelle!$A$7),Entladung!E156,0))))</f>
        <v/>
      </c>
      <c r="G156" s="151" t="str">
        <f>IF(ISBLANK(B156),"",IF(AND(ISBLANK(E156),C156=Hilfstabelle!$H$3,A156=Hilfstabelle!$A$7),"Fehler: Bitte Sondersachverhalt (individuelle Umlage) eintragen.",""))</f>
        <v/>
      </c>
    </row>
    <row r="157" spans="1:7" x14ac:dyDescent="0.25">
      <c r="A157" s="142" t="str">
        <f>_xlfn.IFNA(VLOOKUP(B157,Stammdaten!$A$17:$B$300,2,FALSE),"")</f>
        <v/>
      </c>
      <c r="B157" s="47"/>
      <c r="C157" s="47"/>
      <c r="D157" s="4"/>
      <c r="E157" s="8"/>
      <c r="F157" s="149" t="str">
        <f>IF(ISBLANK(B157),"",IF(C157=Hilfstabelle!$H$1,Entladung!D157*Entladung!$B$12/100,IF(C157=Hilfstabelle!$H$2,Entladung!$B$12*0,IF(AND(C157=Hilfstabelle!$H$3,A157=Hilfstabelle!$A$7),Entladung!E157,0))))</f>
        <v/>
      </c>
      <c r="G157" s="151" t="str">
        <f>IF(ISBLANK(B157),"",IF(AND(ISBLANK(E157),C157=Hilfstabelle!$H$3,A157=Hilfstabelle!$A$7),"Fehler: Bitte Sondersachverhalt (individuelle Umlage) eintragen.",""))</f>
        <v/>
      </c>
    </row>
    <row r="158" spans="1:7" x14ac:dyDescent="0.25">
      <c r="A158" s="142" t="str">
        <f>_xlfn.IFNA(VLOOKUP(B158,Stammdaten!$A$17:$B$300,2,FALSE),"")</f>
        <v/>
      </c>
      <c r="B158" s="47"/>
      <c r="C158" s="47"/>
      <c r="D158" s="4"/>
      <c r="E158" s="8"/>
      <c r="F158" s="149" t="str">
        <f>IF(ISBLANK(B158),"",IF(C158=Hilfstabelle!$H$1,Entladung!D158*Entladung!$B$12/100,IF(C158=Hilfstabelle!$H$2,Entladung!$B$12*0,IF(AND(C158=Hilfstabelle!$H$3,A158=Hilfstabelle!$A$7),Entladung!E158,0))))</f>
        <v/>
      </c>
      <c r="G158" s="151" t="str">
        <f>IF(ISBLANK(B158),"",IF(AND(ISBLANK(E158),C158=Hilfstabelle!$H$3,A158=Hilfstabelle!$A$7),"Fehler: Bitte Sondersachverhalt (individuelle Umlage) eintragen.",""))</f>
        <v/>
      </c>
    </row>
    <row r="159" spans="1:7" x14ac:dyDescent="0.25">
      <c r="A159" s="142" t="str">
        <f>_xlfn.IFNA(VLOOKUP(B159,Stammdaten!$A$17:$B$300,2,FALSE),"")</f>
        <v/>
      </c>
      <c r="B159" s="47"/>
      <c r="C159" s="47"/>
      <c r="D159" s="4"/>
      <c r="E159" s="8"/>
      <c r="F159" s="149" t="str">
        <f>IF(ISBLANK(B159),"",IF(C159=Hilfstabelle!$H$1,Entladung!D159*Entladung!$B$12/100,IF(C159=Hilfstabelle!$H$2,Entladung!$B$12*0,IF(AND(C159=Hilfstabelle!$H$3,A159=Hilfstabelle!$A$7),Entladung!E159,0))))</f>
        <v/>
      </c>
      <c r="G159" s="151" t="str">
        <f>IF(ISBLANK(B159),"",IF(AND(ISBLANK(E159),C159=Hilfstabelle!$H$3,A159=Hilfstabelle!$A$7),"Fehler: Bitte Sondersachverhalt (individuelle Umlage) eintragen.",""))</f>
        <v/>
      </c>
    </row>
    <row r="160" spans="1:7" x14ac:dyDescent="0.25">
      <c r="A160" s="142" t="str">
        <f>_xlfn.IFNA(VLOOKUP(B160,Stammdaten!$A$17:$B$300,2,FALSE),"")</f>
        <v/>
      </c>
      <c r="B160" s="47"/>
      <c r="C160" s="47"/>
      <c r="D160" s="4"/>
      <c r="E160" s="8"/>
      <c r="F160" s="149" t="str">
        <f>IF(ISBLANK(B160),"",IF(C160=Hilfstabelle!$H$1,Entladung!D160*Entladung!$B$12/100,IF(C160=Hilfstabelle!$H$2,Entladung!$B$12*0,IF(AND(C160=Hilfstabelle!$H$3,A160=Hilfstabelle!$A$7),Entladung!E160,0))))</f>
        <v/>
      </c>
      <c r="G160" s="151" t="str">
        <f>IF(ISBLANK(B160),"",IF(AND(ISBLANK(E160),C160=Hilfstabelle!$H$3,A160=Hilfstabelle!$A$7),"Fehler: Bitte Sondersachverhalt (individuelle Umlage) eintragen.",""))</f>
        <v/>
      </c>
    </row>
    <row r="161" spans="1:7" x14ac:dyDescent="0.25">
      <c r="A161" s="142" t="str">
        <f>_xlfn.IFNA(VLOOKUP(B161,Stammdaten!$A$17:$B$300,2,FALSE),"")</f>
        <v/>
      </c>
      <c r="B161" s="47"/>
      <c r="C161" s="47"/>
      <c r="D161" s="4"/>
      <c r="E161" s="8"/>
      <c r="F161" s="149" t="str">
        <f>IF(ISBLANK(B161),"",IF(C161=Hilfstabelle!$H$1,Entladung!D161*Entladung!$B$12/100,IF(C161=Hilfstabelle!$H$2,Entladung!$B$12*0,IF(AND(C161=Hilfstabelle!$H$3,A161=Hilfstabelle!$A$7),Entladung!E161,0))))</f>
        <v/>
      </c>
      <c r="G161" s="151" t="str">
        <f>IF(ISBLANK(B161),"",IF(AND(ISBLANK(E161),C161=Hilfstabelle!$H$3,A161=Hilfstabelle!$A$7),"Fehler: Bitte Sondersachverhalt (individuelle Umlage) eintragen.",""))</f>
        <v/>
      </c>
    </row>
    <row r="162" spans="1:7" x14ac:dyDescent="0.25">
      <c r="A162" s="142" t="str">
        <f>_xlfn.IFNA(VLOOKUP(B162,Stammdaten!$A$17:$B$300,2,FALSE),"")</f>
        <v/>
      </c>
      <c r="B162" s="47"/>
      <c r="C162" s="47"/>
      <c r="D162" s="4"/>
      <c r="E162" s="8"/>
      <c r="F162" s="149" t="str">
        <f>IF(ISBLANK(B162),"",IF(C162=Hilfstabelle!$H$1,Entladung!D162*Entladung!$B$12/100,IF(C162=Hilfstabelle!$H$2,Entladung!$B$12*0,IF(AND(C162=Hilfstabelle!$H$3,A162=Hilfstabelle!$A$7),Entladung!E162,0))))</f>
        <v/>
      </c>
      <c r="G162" s="151" t="str">
        <f>IF(ISBLANK(B162),"",IF(AND(ISBLANK(E162),C162=Hilfstabelle!$H$3,A162=Hilfstabelle!$A$7),"Fehler: Bitte Sondersachverhalt (individuelle Umlage) eintragen.",""))</f>
        <v/>
      </c>
    </row>
    <row r="163" spans="1:7" x14ac:dyDescent="0.25">
      <c r="A163" s="142" t="str">
        <f>_xlfn.IFNA(VLOOKUP(B163,Stammdaten!$A$17:$B$300,2,FALSE),"")</f>
        <v/>
      </c>
      <c r="B163" s="47"/>
      <c r="C163" s="47"/>
      <c r="D163" s="4"/>
      <c r="E163" s="8"/>
      <c r="F163" s="149" t="str">
        <f>IF(ISBLANK(B163),"",IF(C163=Hilfstabelle!$H$1,Entladung!D163*Entladung!$B$12/100,IF(C163=Hilfstabelle!$H$2,Entladung!$B$12*0,IF(AND(C163=Hilfstabelle!$H$3,A163=Hilfstabelle!$A$7),Entladung!E163,0))))</f>
        <v/>
      </c>
      <c r="G163" s="151" t="str">
        <f>IF(ISBLANK(B163),"",IF(AND(ISBLANK(E163),C163=Hilfstabelle!$H$3,A163=Hilfstabelle!$A$7),"Fehler: Bitte Sondersachverhalt (individuelle Umlage) eintragen.",""))</f>
        <v/>
      </c>
    </row>
    <row r="164" spans="1:7" x14ac:dyDescent="0.25">
      <c r="A164" s="142" t="str">
        <f>_xlfn.IFNA(VLOOKUP(B164,Stammdaten!$A$17:$B$300,2,FALSE),"")</f>
        <v/>
      </c>
      <c r="B164" s="47"/>
      <c r="C164" s="47"/>
      <c r="D164" s="4"/>
      <c r="E164" s="8"/>
      <c r="F164" s="149" t="str">
        <f>IF(ISBLANK(B164),"",IF(C164=Hilfstabelle!$H$1,Entladung!D164*Entladung!$B$12/100,IF(C164=Hilfstabelle!$H$2,Entladung!$B$12*0,IF(AND(C164=Hilfstabelle!$H$3,A164=Hilfstabelle!$A$7),Entladung!E164,0))))</f>
        <v/>
      </c>
      <c r="G164" s="151" t="str">
        <f>IF(ISBLANK(B164),"",IF(AND(ISBLANK(E164),C164=Hilfstabelle!$H$3,A164=Hilfstabelle!$A$7),"Fehler: Bitte Sondersachverhalt (individuelle Umlage) eintragen.",""))</f>
        <v/>
      </c>
    </row>
    <row r="165" spans="1:7" x14ac:dyDescent="0.25">
      <c r="A165" s="142" t="str">
        <f>_xlfn.IFNA(VLOOKUP(B165,Stammdaten!$A$17:$B$300,2,FALSE),"")</f>
        <v/>
      </c>
      <c r="B165" s="47"/>
      <c r="C165" s="47"/>
      <c r="D165" s="4"/>
      <c r="E165" s="8"/>
      <c r="F165" s="149" t="str">
        <f>IF(ISBLANK(B165),"",IF(C165=Hilfstabelle!$H$1,Entladung!D165*Entladung!$B$12/100,IF(C165=Hilfstabelle!$H$2,Entladung!$B$12*0,IF(AND(C165=Hilfstabelle!$H$3,A165=Hilfstabelle!$A$7),Entladung!E165,0))))</f>
        <v/>
      </c>
      <c r="G165" s="151" t="str">
        <f>IF(ISBLANK(B165),"",IF(AND(ISBLANK(E165),C165=Hilfstabelle!$H$3,A165=Hilfstabelle!$A$7),"Fehler: Bitte Sondersachverhalt (individuelle Umlage) eintragen.",""))</f>
        <v/>
      </c>
    </row>
    <row r="166" spans="1:7" x14ac:dyDescent="0.25">
      <c r="A166" s="142" t="str">
        <f>_xlfn.IFNA(VLOOKUP(B166,Stammdaten!$A$17:$B$300,2,FALSE),"")</f>
        <v/>
      </c>
      <c r="B166" s="47"/>
      <c r="C166" s="47"/>
      <c r="D166" s="4"/>
      <c r="E166" s="8"/>
      <c r="F166" s="149" t="str">
        <f>IF(ISBLANK(B166),"",IF(C166=Hilfstabelle!$H$1,Entladung!D166*Entladung!$B$12/100,IF(C166=Hilfstabelle!$H$2,Entladung!$B$12*0,IF(AND(C166=Hilfstabelle!$H$3,A166=Hilfstabelle!$A$7),Entladung!E166,0))))</f>
        <v/>
      </c>
      <c r="G166" s="151" t="str">
        <f>IF(ISBLANK(B166),"",IF(AND(ISBLANK(E166),C166=Hilfstabelle!$H$3,A166=Hilfstabelle!$A$7),"Fehler: Bitte Sondersachverhalt (individuelle Umlage) eintragen.",""))</f>
        <v/>
      </c>
    </row>
    <row r="167" spans="1:7" x14ac:dyDescent="0.25">
      <c r="A167" s="142" t="str">
        <f>_xlfn.IFNA(VLOOKUP(B167,Stammdaten!$A$17:$B$300,2,FALSE),"")</f>
        <v/>
      </c>
      <c r="B167" s="47"/>
      <c r="C167" s="47"/>
      <c r="D167" s="4"/>
      <c r="E167" s="8"/>
      <c r="F167" s="149" t="str">
        <f>IF(ISBLANK(B167),"",IF(C167=Hilfstabelle!$H$1,Entladung!D167*Entladung!$B$12/100,IF(C167=Hilfstabelle!$H$2,Entladung!$B$12*0,IF(AND(C167=Hilfstabelle!$H$3,A167=Hilfstabelle!$A$7),Entladung!E167,0))))</f>
        <v/>
      </c>
      <c r="G167" s="151" t="str">
        <f>IF(ISBLANK(B167),"",IF(AND(ISBLANK(E167),C167=Hilfstabelle!$H$3,A167=Hilfstabelle!$A$7),"Fehler: Bitte Sondersachverhalt (individuelle Umlage) eintragen.",""))</f>
        <v/>
      </c>
    </row>
    <row r="168" spans="1:7" x14ac:dyDescent="0.25">
      <c r="A168" s="142" t="str">
        <f>_xlfn.IFNA(VLOOKUP(B168,Stammdaten!$A$17:$B$300,2,FALSE),"")</f>
        <v/>
      </c>
      <c r="B168" s="47"/>
      <c r="C168" s="47"/>
      <c r="D168" s="4"/>
      <c r="E168" s="8"/>
      <c r="F168" s="149" t="str">
        <f>IF(ISBLANK(B168),"",IF(C168=Hilfstabelle!$H$1,Entladung!D168*Entladung!$B$12/100,IF(C168=Hilfstabelle!$H$2,Entladung!$B$12*0,IF(AND(C168=Hilfstabelle!$H$3,A168=Hilfstabelle!$A$7),Entladung!E168,0))))</f>
        <v/>
      </c>
      <c r="G168" s="151" t="str">
        <f>IF(ISBLANK(B168),"",IF(AND(ISBLANK(E168),C168=Hilfstabelle!$H$3,A168=Hilfstabelle!$A$7),"Fehler: Bitte Sondersachverhalt (individuelle Umlage) eintragen.",""))</f>
        <v/>
      </c>
    </row>
    <row r="169" spans="1:7" x14ac:dyDescent="0.25">
      <c r="A169" s="142" t="str">
        <f>_xlfn.IFNA(VLOOKUP(B169,Stammdaten!$A$17:$B$300,2,FALSE),"")</f>
        <v/>
      </c>
      <c r="B169" s="47"/>
      <c r="C169" s="47"/>
      <c r="D169" s="4"/>
      <c r="E169" s="8"/>
      <c r="F169" s="149" t="str">
        <f>IF(ISBLANK(B169),"",IF(C169=Hilfstabelle!$H$1,Entladung!D169*Entladung!$B$12/100,IF(C169=Hilfstabelle!$H$2,Entladung!$B$12*0,IF(AND(C169=Hilfstabelle!$H$3,A169=Hilfstabelle!$A$7),Entladung!E169,0))))</f>
        <v/>
      </c>
      <c r="G169" s="151" t="str">
        <f>IF(ISBLANK(B169),"",IF(AND(ISBLANK(E169),C169=Hilfstabelle!$H$3,A169=Hilfstabelle!$A$7),"Fehler: Bitte Sondersachverhalt (individuelle Umlage) eintragen.",""))</f>
        <v/>
      </c>
    </row>
    <row r="170" spans="1:7" x14ac:dyDescent="0.25">
      <c r="A170" s="142" t="str">
        <f>_xlfn.IFNA(VLOOKUP(B170,Stammdaten!$A$17:$B$300,2,FALSE),"")</f>
        <v/>
      </c>
      <c r="B170" s="47"/>
      <c r="C170" s="47"/>
      <c r="D170" s="4"/>
      <c r="E170" s="8"/>
      <c r="F170" s="149" t="str">
        <f>IF(ISBLANK(B170),"",IF(C170=Hilfstabelle!$H$1,Entladung!D170*Entladung!$B$12/100,IF(C170=Hilfstabelle!$H$2,Entladung!$B$12*0,IF(AND(C170=Hilfstabelle!$H$3,A170=Hilfstabelle!$A$7),Entladung!E170,0))))</f>
        <v/>
      </c>
      <c r="G170" s="151" t="str">
        <f>IF(ISBLANK(B170),"",IF(AND(ISBLANK(E170),C170=Hilfstabelle!$H$3,A170=Hilfstabelle!$A$7),"Fehler: Bitte Sondersachverhalt (individuelle Umlage) eintragen.",""))</f>
        <v/>
      </c>
    </row>
    <row r="171" spans="1:7" x14ac:dyDescent="0.25">
      <c r="A171" s="142" t="str">
        <f>_xlfn.IFNA(VLOOKUP(B171,Stammdaten!$A$17:$B$300,2,FALSE),"")</f>
        <v/>
      </c>
      <c r="B171" s="47"/>
      <c r="C171" s="47"/>
      <c r="D171" s="4"/>
      <c r="E171" s="8"/>
      <c r="F171" s="149" t="str">
        <f>IF(ISBLANK(B171),"",IF(C171=Hilfstabelle!$H$1,Entladung!D171*Entladung!$B$12/100,IF(C171=Hilfstabelle!$H$2,Entladung!$B$12*0,IF(AND(C171=Hilfstabelle!$H$3,A171=Hilfstabelle!$A$7),Entladung!E171,0))))</f>
        <v/>
      </c>
      <c r="G171" s="151" t="str">
        <f>IF(ISBLANK(B171),"",IF(AND(ISBLANK(E171),C171=Hilfstabelle!$H$3,A171=Hilfstabelle!$A$7),"Fehler: Bitte Sondersachverhalt (individuelle Umlage) eintragen.",""))</f>
        <v/>
      </c>
    </row>
    <row r="172" spans="1:7" x14ac:dyDescent="0.25">
      <c r="A172" s="142" t="str">
        <f>_xlfn.IFNA(VLOOKUP(B172,Stammdaten!$A$17:$B$300,2,FALSE),"")</f>
        <v/>
      </c>
      <c r="B172" s="47"/>
      <c r="C172" s="47"/>
      <c r="D172" s="4"/>
      <c r="E172" s="8"/>
      <c r="F172" s="149" t="str">
        <f>IF(ISBLANK(B172),"",IF(C172=Hilfstabelle!$H$1,Entladung!D172*Entladung!$B$12/100,IF(C172=Hilfstabelle!$H$2,Entladung!$B$12*0,IF(AND(C172=Hilfstabelle!$H$3,A172=Hilfstabelle!$A$7),Entladung!E172,0))))</f>
        <v/>
      </c>
      <c r="G172" s="151" t="str">
        <f>IF(ISBLANK(B172),"",IF(AND(ISBLANK(E172),C172=Hilfstabelle!$H$3,A172=Hilfstabelle!$A$7),"Fehler: Bitte Sondersachverhalt (individuelle Umlage) eintragen.",""))</f>
        <v/>
      </c>
    </row>
    <row r="173" spans="1:7" x14ac:dyDescent="0.25">
      <c r="A173" s="142" t="str">
        <f>_xlfn.IFNA(VLOOKUP(B173,Stammdaten!$A$17:$B$300,2,FALSE),"")</f>
        <v/>
      </c>
      <c r="B173" s="47"/>
      <c r="C173" s="47"/>
      <c r="D173" s="4"/>
      <c r="E173" s="8"/>
      <c r="F173" s="149" t="str">
        <f>IF(ISBLANK(B173),"",IF(C173=Hilfstabelle!$H$1,Entladung!D173*Entladung!$B$12/100,IF(C173=Hilfstabelle!$H$2,Entladung!$B$12*0,IF(AND(C173=Hilfstabelle!$H$3,A173=Hilfstabelle!$A$7),Entladung!E173,0))))</f>
        <v/>
      </c>
      <c r="G173" s="151" t="str">
        <f>IF(ISBLANK(B173),"",IF(AND(ISBLANK(E173),C173=Hilfstabelle!$H$3,A173=Hilfstabelle!$A$7),"Fehler: Bitte Sondersachverhalt (individuelle Umlage) eintragen.",""))</f>
        <v/>
      </c>
    </row>
    <row r="174" spans="1:7" x14ac:dyDescent="0.25">
      <c r="A174" s="142" t="str">
        <f>_xlfn.IFNA(VLOOKUP(B174,Stammdaten!$A$17:$B$300,2,FALSE),"")</f>
        <v/>
      </c>
      <c r="B174" s="47"/>
      <c r="C174" s="47"/>
      <c r="D174" s="4"/>
      <c r="E174" s="8"/>
      <c r="F174" s="149" t="str">
        <f>IF(ISBLANK(B174),"",IF(C174=Hilfstabelle!$H$1,Entladung!D174*Entladung!$B$12/100,IF(C174=Hilfstabelle!$H$2,Entladung!$B$12*0,IF(AND(C174=Hilfstabelle!$H$3,A174=Hilfstabelle!$A$7),Entladung!E174,0))))</f>
        <v/>
      </c>
      <c r="G174" s="151" t="str">
        <f>IF(ISBLANK(B174),"",IF(AND(ISBLANK(E174),C174=Hilfstabelle!$H$3,A174=Hilfstabelle!$A$7),"Fehler: Bitte Sondersachverhalt (individuelle Umlage) eintragen.",""))</f>
        <v/>
      </c>
    </row>
    <row r="175" spans="1:7" x14ac:dyDescent="0.25">
      <c r="A175" s="142" t="str">
        <f>_xlfn.IFNA(VLOOKUP(B175,Stammdaten!$A$17:$B$300,2,FALSE),"")</f>
        <v/>
      </c>
      <c r="B175" s="47"/>
      <c r="C175" s="47"/>
      <c r="D175" s="4"/>
      <c r="E175" s="8"/>
      <c r="F175" s="149" t="str">
        <f>IF(ISBLANK(B175),"",IF(C175=Hilfstabelle!$H$1,Entladung!D175*Entladung!$B$12/100,IF(C175=Hilfstabelle!$H$2,Entladung!$B$12*0,IF(AND(C175=Hilfstabelle!$H$3,A175=Hilfstabelle!$A$7),Entladung!E175,0))))</f>
        <v/>
      </c>
      <c r="G175" s="151" t="str">
        <f>IF(ISBLANK(B175),"",IF(AND(ISBLANK(E175),C175=Hilfstabelle!$H$3,A175=Hilfstabelle!$A$7),"Fehler: Bitte Sondersachverhalt (individuelle Umlage) eintragen.",""))</f>
        <v/>
      </c>
    </row>
    <row r="176" spans="1:7" x14ac:dyDescent="0.25">
      <c r="A176" s="142" t="str">
        <f>_xlfn.IFNA(VLOOKUP(B176,Stammdaten!$A$17:$B$300,2,FALSE),"")</f>
        <v/>
      </c>
      <c r="B176" s="47"/>
      <c r="C176" s="47"/>
      <c r="D176" s="4"/>
      <c r="E176" s="8"/>
      <c r="F176" s="149" t="str">
        <f>IF(ISBLANK(B176),"",IF(C176=Hilfstabelle!$H$1,Entladung!D176*Entladung!$B$12/100,IF(C176=Hilfstabelle!$H$2,Entladung!$B$12*0,IF(AND(C176=Hilfstabelle!$H$3,A176=Hilfstabelle!$A$7),Entladung!E176,0))))</f>
        <v/>
      </c>
      <c r="G176" s="151" t="str">
        <f>IF(ISBLANK(B176),"",IF(AND(ISBLANK(E176),C176=Hilfstabelle!$H$3,A176=Hilfstabelle!$A$7),"Fehler: Bitte Sondersachverhalt (individuelle Umlage) eintragen.",""))</f>
        <v/>
      </c>
    </row>
    <row r="177" spans="1:7" x14ac:dyDescent="0.25">
      <c r="A177" s="142" t="str">
        <f>_xlfn.IFNA(VLOOKUP(B177,Stammdaten!$A$17:$B$300,2,FALSE),"")</f>
        <v/>
      </c>
      <c r="B177" s="47"/>
      <c r="C177" s="47"/>
      <c r="D177" s="4"/>
      <c r="E177" s="8"/>
      <c r="F177" s="149" t="str">
        <f>IF(ISBLANK(B177),"",IF(C177=Hilfstabelle!$H$1,Entladung!D177*Entladung!$B$12/100,IF(C177=Hilfstabelle!$H$2,Entladung!$B$12*0,IF(AND(C177=Hilfstabelle!$H$3,A177=Hilfstabelle!$A$7),Entladung!E177,0))))</f>
        <v/>
      </c>
      <c r="G177" s="151" t="str">
        <f>IF(ISBLANK(B177),"",IF(AND(ISBLANK(E177),C177=Hilfstabelle!$H$3,A177=Hilfstabelle!$A$7),"Fehler: Bitte Sondersachverhalt (individuelle Umlage) eintragen.",""))</f>
        <v/>
      </c>
    </row>
    <row r="178" spans="1:7" x14ac:dyDescent="0.25">
      <c r="A178" s="142" t="str">
        <f>_xlfn.IFNA(VLOOKUP(B178,Stammdaten!$A$17:$B$300,2,FALSE),"")</f>
        <v/>
      </c>
      <c r="B178" s="47"/>
      <c r="C178" s="47"/>
      <c r="D178" s="4"/>
      <c r="E178" s="8"/>
      <c r="F178" s="149" t="str">
        <f>IF(ISBLANK(B178),"",IF(C178=Hilfstabelle!$H$1,Entladung!D178*Entladung!$B$12/100,IF(C178=Hilfstabelle!$H$2,Entladung!$B$12*0,IF(AND(C178=Hilfstabelle!$H$3,A178=Hilfstabelle!$A$7),Entladung!E178,0))))</f>
        <v/>
      </c>
      <c r="G178" s="151" t="str">
        <f>IF(ISBLANK(B178),"",IF(AND(ISBLANK(E178),C178=Hilfstabelle!$H$3,A178=Hilfstabelle!$A$7),"Fehler: Bitte Sondersachverhalt (individuelle Umlage) eintragen.",""))</f>
        <v/>
      </c>
    </row>
    <row r="179" spans="1:7" x14ac:dyDescent="0.25">
      <c r="A179" s="142" t="str">
        <f>_xlfn.IFNA(VLOOKUP(B179,Stammdaten!$A$17:$B$300,2,FALSE),"")</f>
        <v/>
      </c>
      <c r="B179" s="47"/>
      <c r="C179" s="47"/>
      <c r="D179" s="4"/>
      <c r="E179" s="8"/>
      <c r="F179" s="149" t="str">
        <f>IF(ISBLANK(B179),"",IF(C179=Hilfstabelle!$H$1,Entladung!D179*Entladung!$B$12/100,IF(C179=Hilfstabelle!$H$2,Entladung!$B$12*0,IF(AND(C179=Hilfstabelle!$H$3,A179=Hilfstabelle!$A$7),Entladung!E179,0))))</f>
        <v/>
      </c>
      <c r="G179" s="151" t="str">
        <f>IF(ISBLANK(B179),"",IF(AND(ISBLANK(E179),C179=Hilfstabelle!$H$3,A179=Hilfstabelle!$A$7),"Fehler: Bitte Sondersachverhalt (individuelle Umlage) eintragen.",""))</f>
        <v/>
      </c>
    </row>
    <row r="180" spans="1:7" x14ac:dyDescent="0.25">
      <c r="A180" s="142" t="str">
        <f>_xlfn.IFNA(VLOOKUP(B180,Stammdaten!$A$17:$B$300,2,FALSE),"")</f>
        <v/>
      </c>
      <c r="B180" s="47"/>
      <c r="C180" s="47"/>
      <c r="D180" s="4"/>
      <c r="E180" s="8"/>
      <c r="F180" s="149" t="str">
        <f>IF(ISBLANK(B180),"",IF(C180=Hilfstabelle!$H$1,Entladung!D180*Entladung!$B$12/100,IF(C180=Hilfstabelle!$H$2,Entladung!$B$12*0,IF(AND(C180=Hilfstabelle!$H$3,A180=Hilfstabelle!$A$7),Entladung!E180,0))))</f>
        <v/>
      </c>
      <c r="G180" s="151" t="str">
        <f>IF(ISBLANK(B180),"",IF(AND(ISBLANK(E180),C180=Hilfstabelle!$H$3,A180=Hilfstabelle!$A$7),"Fehler: Bitte Sondersachverhalt (individuelle Umlage) eintragen.",""))</f>
        <v/>
      </c>
    </row>
    <row r="181" spans="1:7" x14ac:dyDescent="0.25">
      <c r="A181" s="142" t="str">
        <f>_xlfn.IFNA(VLOOKUP(B181,Stammdaten!$A$17:$B$300,2,FALSE),"")</f>
        <v/>
      </c>
      <c r="B181" s="47"/>
      <c r="C181" s="47"/>
      <c r="D181" s="4"/>
      <c r="E181" s="8"/>
      <c r="F181" s="149" t="str">
        <f>IF(ISBLANK(B181),"",IF(C181=Hilfstabelle!$H$1,Entladung!D181*Entladung!$B$12/100,IF(C181=Hilfstabelle!$H$2,Entladung!$B$12*0,IF(AND(C181=Hilfstabelle!$H$3,A181=Hilfstabelle!$A$7),Entladung!E181,0))))</f>
        <v/>
      </c>
      <c r="G181" s="151" t="str">
        <f>IF(ISBLANK(B181),"",IF(AND(ISBLANK(E181),C181=Hilfstabelle!$H$3,A181=Hilfstabelle!$A$7),"Fehler: Bitte Sondersachverhalt (individuelle Umlage) eintragen.",""))</f>
        <v/>
      </c>
    </row>
    <row r="182" spans="1:7" x14ac:dyDescent="0.25">
      <c r="A182" s="142" t="str">
        <f>_xlfn.IFNA(VLOOKUP(B182,Stammdaten!$A$17:$B$300,2,FALSE),"")</f>
        <v/>
      </c>
      <c r="B182" s="47"/>
      <c r="C182" s="47"/>
      <c r="D182" s="4"/>
      <c r="E182" s="8"/>
      <c r="F182" s="149" t="str">
        <f>IF(ISBLANK(B182),"",IF(C182=Hilfstabelle!$H$1,Entladung!D182*Entladung!$B$12/100,IF(C182=Hilfstabelle!$H$2,Entladung!$B$12*0,IF(AND(C182=Hilfstabelle!$H$3,A182=Hilfstabelle!$A$7),Entladung!E182,0))))</f>
        <v/>
      </c>
      <c r="G182" s="151" t="str">
        <f>IF(ISBLANK(B182),"",IF(AND(ISBLANK(E182),C182=Hilfstabelle!$H$3,A182=Hilfstabelle!$A$7),"Fehler: Bitte Sondersachverhalt (individuelle Umlage) eintragen.",""))</f>
        <v/>
      </c>
    </row>
    <row r="183" spans="1:7" x14ac:dyDescent="0.25">
      <c r="A183" s="142" t="str">
        <f>_xlfn.IFNA(VLOOKUP(B183,Stammdaten!$A$17:$B$300,2,FALSE),"")</f>
        <v/>
      </c>
      <c r="B183" s="47"/>
      <c r="C183" s="47"/>
      <c r="D183" s="4"/>
      <c r="E183" s="8"/>
      <c r="F183" s="149" t="str">
        <f>IF(ISBLANK(B183),"",IF(C183=Hilfstabelle!$H$1,Entladung!D183*Entladung!$B$12/100,IF(C183=Hilfstabelle!$H$2,Entladung!$B$12*0,IF(AND(C183=Hilfstabelle!$H$3,A183=Hilfstabelle!$A$7),Entladung!E183,0))))</f>
        <v/>
      </c>
      <c r="G183" s="151" t="str">
        <f>IF(ISBLANK(B183),"",IF(AND(ISBLANK(E183),C183=Hilfstabelle!$H$3,A183=Hilfstabelle!$A$7),"Fehler: Bitte Sondersachverhalt (individuelle Umlage) eintragen.",""))</f>
        <v/>
      </c>
    </row>
    <row r="184" spans="1:7" x14ac:dyDescent="0.25">
      <c r="A184" s="142" t="str">
        <f>_xlfn.IFNA(VLOOKUP(B184,Stammdaten!$A$17:$B$300,2,FALSE),"")</f>
        <v/>
      </c>
      <c r="B184" s="47"/>
      <c r="C184" s="47"/>
      <c r="D184" s="4"/>
      <c r="E184" s="8"/>
      <c r="F184" s="149" t="str">
        <f>IF(ISBLANK(B184),"",IF(C184=Hilfstabelle!$H$1,Entladung!D184*Entladung!$B$12/100,IF(C184=Hilfstabelle!$H$2,Entladung!$B$12*0,IF(AND(C184=Hilfstabelle!$H$3,A184=Hilfstabelle!$A$7),Entladung!E184,0))))</f>
        <v/>
      </c>
      <c r="G184" s="151" t="str">
        <f>IF(ISBLANK(B184),"",IF(AND(ISBLANK(E184),C184=Hilfstabelle!$H$3,A184=Hilfstabelle!$A$7),"Fehler: Bitte Sondersachverhalt (individuelle Umlage) eintragen.",""))</f>
        <v/>
      </c>
    </row>
    <row r="185" spans="1:7" x14ac:dyDescent="0.25">
      <c r="A185" s="142" t="str">
        <f>_xlfn.IFNA(VLOOKUP(B185,Stammdaten!$A$17:$B$300,2,FALSE),"")</f>
        <v/>
      </c>
      <c r="B185" s="47"/>
      <c r="C185" s="47"/>
      <c r="D185" s="4"/>
      <c r="E185" s="8"/>
      <c r="F185" s="149" t="str">
        <f>IF(ISBLANK(B185),"",IF(C185=Hilfstabelle!$H$1,Entladung!D185*Entladung!$B$12/100,IF(C185=Hilfstabelle!$H$2,Entladung!$B$12*0,IF(AND(C185=Hilfstabelle!$H$3,A185=Hilfstabelle!$A$7),Entladung!E185,0))))</f>
        <v/>
      </c>
      <c r="G185" s="151" t="str">
        <f>IF(ISBLANK(B185),"",IF(AND(ISBLANK(E185),C185=Hilfstabelle!$H$3,A185=Hilfstabelle!$A$7),"Fehler: Bitte Sondersachverhalt (individuelle Umlage) eintragen.",""))</f>
        <v/>
      </c>
    </row>
    <row r="186" spans="1:7" x14ac:dyDescent="0.25">
      <c r="A186" s="142" t="str">
        <f>_xlfn.IFNA(VLOOKUP(B186,Stammdaten!$A$17:$B$300,2,FALSE),"")</f>
        <v/>
      </c>
      <c r="B186" s="47"/>
      <c r="C186" s="47"/>
      <c r="D186" s="4"/>
      <c r="E186" s="8"/>
      <c r="F186" s="149" t="str">
        <f>IF(ISBLANK(B186),"",IF(C186=Hilfstabelle!$H$1,Entladung!D186*Entladung!$B$12/100,IF(C186=Hilfstabelle!$H$2,Entladung!$B$12*0,IF(AND(C186=Hilfstabelle!$H$3,A186=Hilfstabelle!$A$7),Entladung!E186,0))))</f>
        <v/>
      </c>
      <c r="G186" s="151" t="str">
        <f>IF(ISBLANK(B186),"",IF(AND(ISBLANK(E186),C186=Hilfstabelle!$H$3,A186=Hilfstabelle!$A$7),"Fehler: Bitte Sondersachverhalt (individuelle Umlage) eintragen.",""))</f>
        <v/>
      </c>
    </row>
    <row r="187" spans="1:7" x14ac:dyDescent="0.25">
      <c r="A187" s="142" t="str">
        <f>_xlfn.IFNA(VLOOKUP(B187,Stammdaten!$A$17:$B$300,2,FALSE),"")</f>
        <v/>
      </c>
      <c r="B187" s="47"/>
      <c r="C187" s="47"/>
      <c r="D187" s="4"/>
      <c r="E187" s="8"/>
      <c r="F187" s="149" t="str">
        <f>IF(ISBLANK(B187),"",IF(C187=Hilfstabelle!$H$1,Entladung!D187*Entladung!$B$12/100,IF(C187=Hilfstabelle!$H$2,Entladung!$B$12*0,IF(AND(C187=Hilfstabelle!$H$3,A187=Hilfstabelle!$A$7),Entladung!E187,0))))</f>
        <v/>
      </c>
      <c r="G187" s="151" t="str">
        <f>IF(ISBLANK(B187),"",IF(AND(ISBLANK(E187),C187=Hilfstabelle!$H$3,A187=Hilfstabelle!$A$7),"Fehler: Bitte Sondersachverhalt (individuelle Umlage) eintragen.",""))</f>
        <v/>
      </c>
    </row>
    <row r="188" spans="1:7" x14ac:dyDescent="0.25">
      <c r="A188" s="142" t="str">
        <f>_xlfn.IFNA(VLOOKUP(B188,Stammdaten!$A$17:$B$300,2,FALSE),"")</f>
        <v/>
      </c>
      <c r="B188" s="47"/>
      <c r="C188" s="47"/>
      <c r="D188" s="4"/>
      <c r="E188" s="8"/>
      <c r="F188" s="149" t="str">
        <f>IF(ISBLANK(B188),"",IF(C188=Hilfstabelle!$H$1,Entladung!D188*Entladung!$B$12/100,IF(C188=Hilfstabelle!$H$2,Entladung!$B$12*0,IF(AND(C188=Hilfstabelle!$H$3,A188=Hilfstabelle!$A$7),Entladung!E188,0))))</f>
        <v/>
      </c>
      <c r="G188" s="151" t="str">
        <f>IF(ISBLANK(B188),"",IF(AND(ISBLANK(E188),C188=Hilfstabelle!$H$3,A188=Hilfstabelle!$A$7),"Fehler: Bitte Sondersachverhalt (individuelle Umlage) eintragen.",""))</f>
        <v/>
      </c>
    </row>
    <row r="189" spans="1:7" x14ac:dyDescent="0.25">
      <c r="A189" s="142" t="str">
        <f>_xlfn.IFNA(VLOOKUP(B189,Stammdaten!$A$17:$B$300,2,FALSE),"")</f>
        <v/>
      </c>
      <c r="B189" s="47"/>
      <c r="C189" s="47"/>
      <c r="D189" s="4"/>
      <c r="E189" s="8"/>
      <c r="F189" s="149" t="str">
        <f>IF(ISBLANK(B189),"",IF(C189=Hilfstabelle!$H$1,Entladung!D189*Entladung!$B$12/100,IF(C189=Hilfstabelle!$H$2,Entladung!$B$12*0,IF(AND(C189=Hilfstabelle!$H$3,A189=Hilfstabelle!$A$7),Entladung!E189,0))))</f>
        <v/>
      </c>
      <c r="G189" s="151" t="str">
        <f>IF(ISBLANK(B189),"",IF(AND(ISBLANK(E189),C189=Hilfstabelle!$H$3,A189=Hilfstabelle!$A$7),"Fehler: Bitte Sondersachverhalt (individuelle Umlage) eintragen.",""))</f>
        <v/>
      </c>
    </row>
    <row r="190" spans="1:7" x14ac:dyDescent="0.25">
      <c r="A190" s="142" t="str">
        <f>_xlfn.IFNA(VLOOKUP(B190,Stammdaten!$A$17:$B$300,2,FALSE),"")</f>
        <v/>
      </c>
      <c r="B190" s="47"/>
      <c r="C190" s="47"/>
      <c r="D190" s="4"/>
      <c r="E190" s="8"/>
      <c r="F190" s="149" t="str">
        <f>IF(ISBLANK(B190),"",IF(C190=Hilfstabelle!$H$1,Entladung!D190*Entladung!$B$12/100,IF(C190=Hilfstabelle!$H$2,Entladung!$B$12*0,IF(AND(C190=Hilfstabelle!$H$3,A190=Hilfstabelle!$A$7),Entladung!E190,0))))</f>
        <v/>
      </c>
      <c r="G190" s="151" t="str">
        <f>IF(ISBLANK(B190),"",IF(AND(ISBLANK(E190),C190=Hilfstabelle!$H$3,A190=Hilfstabelle!$A$7),"Fehler: Bitte Sondersachverhalt (individuelle Umlage) eintragen.",""))</f>
        <v/>
      </c>
    </row>
    <row r="191" spans="1:7" x14ac:dyDescent="0.25">
      <c r="A191" s="142" t="str">
        <f>_xlfn.IFNA(VLOOKUP(B191,Stammdaten!$A$17:$B$300,2,FALSE),"")</f>
        <v/>
      </c>
      <c r="B191" s="47"/>
      <c r="C191" s="47"/>
      <c r="D191" s="4"/>
      <c r="E191" s="8"/>
      <c r="F191" s="149" t="str">
        <f>IF(ISBLANK(B191),"",IF(C191=Hilfstabelle!$H$1,Entladung!D191*Entladung!$B$12/100,IF(C191=Hilfstabelle!$H$2,Entladung!$B$12*0,IF(AND(C191=Hilfstabelle!$H$3,A191=Hilfstabelle!$A$7),Entladung!E191,0))))</f>
        <v/>
      </c>
      <c r="G191" s="151" t="str">
        <f>IF(ISBLANK(B191),"",IF(AND(ISBLANK(E191),C191=Hilfstabelle!$H$3,A191=Hilfstabelle!$A$7),"Fehler: Bitte Sondersachverhalt (individuelle Umlage) eintragen.",""))</f>
        <v/>
      </c>
    </row>
    <row r="192" spans="1:7" x14ac:dyDescent="0.25">
      <c r="A192" s="142" t="str">
        <f>_xlfn.IFNA(VLOOKUP(B192,Stammdaten!$A$17:$B$300,2,FALSE),"")</f>
        <v/>
      </c>
      <c r="B192" s="47"/>
      <c r="C192" s="47"/>
      <c r="D192" s="4"/>
      <c r="E192" s="8"/>
      <c r="F192" s="149" t="str">
        <f>IF(ISBLANK(B192),"",IF(C192=Hilfstabelle!$H$1,Entladung!D192*Entladung!$B$12/100,IF(C192=Hilfstabelle!$H$2,Entladung!$B$12*0,IF(AND(C192=Hilfstabelle!$H$3,A192=Hilfstabelle!$A$7),Entladung!E192,0))))</f>
        <v/>
      </c>
      <c r="G192" s="151" t="str">
        <f>IF(ISBLANK(B192),"",IF(AND(ISBLANK(E192),C192=Hilfstabelle!$H$3,A192=Hilfstabelle!$A$7),"Fehler: Bitte Sondersachverhalt (individuelle Umlage) eintragen.",""))</f>
        <v/>
      </c>
    </row>
    <row r="193" spans="1:7" x14ac:dyDescent="0.25">
      <c r="A193" s="142" t="str">
        <f>_xlfn.IFNA(VLOOKUP(B193,Stammdaten!$A$17:$B$300,2,FALSE),"")</f>
        <v/>
      </c>
      <c r="B193" s="47"/>
      <c r="C193" s="47"/>
      <c r="D193" s="4"/>
      <c r="E193" s="8"/>
      <c r="F193" s="149" t="str">
        <f>IF(ISBLANK(B193),"",IF(C193=Hilfstabelle!$H$1,Entladung!D193*Entladung!$B$12/100,IF(C193=Hilfstabelle!$H$2,Entladung!$B$12*0,IF(AND(C193=Hilfstabelle!$H$3,A193=Hilfstabelle!$A$7),Entladung!E193,0))))</f>
        <v/>
      </c>
      <c r="G193" s="151" t="str">
        <f>IF(ISBLANK(B193),"",IF(AND(ISBLANK(E193),C193=Hilfstabelle!$H$3,A193=Hilfstabelle!$A$7),"Fehler: Bitte Sondersachverhalt (individuelle Umlage) eintragen.",""))</f>
        <v/>
      </c>
    </row>
    <row r="194" spans="1:7" x14ac:dyDescent="0.25">
      <c r="A194" s="142" t="str">
        <f>_xlfn.IFNA(VLOOKUP(B194,Stammdaten!$A$17:$B$300,2,FALSE),"")</f>
        <v/>
      </c>
      <c r="B194" s="47"/>
      <c r="C194" s="47"/>
      <c r="D194" s="4"/>
      <c r="E194" s="8"/>
      <c r="F194" s="149" t="str">
        <f>IF(ISBLANK(B194),"",IF(C194=Hilfstabelle!$H$1,Entladung!D194*Entladung!$B$12/100,IF(C194=Hilfstabelle!$H$2,Entladung!$B$12*0,IF(AND(C194=Hilfstabelle!$H$3,A194=Hilfstabelle!$A$7),Entladung!E194,0))))</f>
        <v/>
      </c>
      <c r="G194" s="151" t="str">
        <f>IF(ISBLANK(B194),"",IF(AND(ISBLANK(E194),C194=Hilfstabelle!$H$3,A194=Hilfstabelle!$A$7),"Fehler: Bitte Sondersachverhalt (individuelle Umlage) eintragen.",""))</f>
        <v/>
      </c>
    </row>
    <row r="195" spans="1:7" x14ac:dyDescent="0.25">
      <c r="A195" s="142" t="str">
        <f>_xlfn.IFNA(VLOOKUP(B195,Stammdaten!$A$17:$B$300,2,FALSE),"")</f>
        <v/>
      </c>
      <c r="B195" s="47"/>
      <c r="C195" s="47"/>
      <c r="D195" s="4"/>
      <c r="E195" s="8"/>
      <c r="F195" s="149" t="str">
        <f>IF(ISBLANK(B195),"",IF(C195=Hilfstabelle!$H$1,Entladung!D195*Entladung!$B$12/100,IF(C195=Hilfstabelle!$H$2,Entladung!$B$12*0,IF(AND(C195=Hilfstabelle!$H$3,A195=Hilfstabelle!$A$7),Entladung!E195,0))))</f>
        <v/>
      </c>
      <c r="G195" s="151" t="str">
        <f>IF(ISBLANK(B195),"",IF(AND(ISBLANK(E195),C195=Hilfstabelle!$H$3,A195=Hilfstabelle!$A$7),"Fehler: Bitte Sondersachverhalt (individuelle Umlage) eintragen.",""))</f>
        <v/>
      </c>
    </row>
    <row r="196" spans="1:7" x14ac:dyDescent="0.25">
      <c r="A196" s="142" t="str">
        <f>_xlfn.IFNA(VLOOKUP(B196,Stammdaten!$A$17:$B$300,2,FALSE),"")</f>
        <v/>
      </c>
      <c r="B196" s="47"/>
      <c r="C196" s="47"/>
      <c r="D196" s="4"/>
      <c r="E196" s="8"/>
      <c r="F196" s="149" t="str">
        <f>IF(ISBLANK(B196),"",IF(C196=Hilfstabelle!$H$1,Entladung!D196*Entladung!$B$12/100,IF(C196=Hilfstabelle!$H$2,Entladung!$B$12*0,IF(AND(C196=Hilfstabelle!$H$3,A196=Hilfstabelle!$A$7),Entladung!E196,0))))</f>
        <v/>
      </c>
      <c r="G196" s="151" t="str">
        <f>IF(ISBLANK(B196),"",IF(AND(ISBLANK(E196),C196=Hilfstabelle!$H$3,A196=Hilfstabelle!$A$7),"Fehler: Bitte Sondersachverhalt (individuelle Umlage) eintragen.",""))</f>
        <v/>
      </c>
    </row>
    <row r="197" spans="1:7" x14ac:dyDescent="0.25">
      <c r="A197" s="142" t="str">
        <f>_xlfn.IFNA(VLOOKUP(B197,Stammdaten!$A$17:$B$300,2,FALSE),"")</f>
        <v/>
      </c>
      <c r="B197" s="47"/>
      <c r="C197" s="47"/>
      <c r="D197" s="4"/>
      <c r="E197" s="8"/>
      <c r="F197" s="149" t="str">
        <f>IF(ISBLANK(B197),"",IF(C197=Hilfstabelle!$H$1,Entladung!D197*Entladung!$B$12/100,IF(C197=Hilfstabelle!$H$2,Entladung!$B$12*0,IF(AND(C197=Hilfstabelle!$H$3,A197=Hilfstabelle!$A$7),Entladung!E197,0))))</f>
        <v/>
      </c>
      <c r="G197" s="151" t="str">
        <f>IF(ISBLANK(B197),"",IF(AND(ISBLANK(E197),C197=Hilfstabelle!$H$3,A197=Hilfstabelle!$A$7),"Fehler: Bitte Sondersachverhalt (individuelle Umlage) eintragen.",""))</f>
        <v/>
      </c>
    </row>
    <row r="198" spans="1:7" x14ac:dyDescent="0.25">
      <c r="A198" s="142" t="str">
        <f>_xlfn.IFNA(VLOOKUP(B198,Stammdaten!$A$17:$B$300,2,FALSE),"")</f>
        <v/>
      </c>
      <c r="B198" s="47"/>
      <c r="C198" s="47"/>
      <c r="D198" s="4"/>
      <c r="E198" s="8"/>
      <c r="F198" s="149" t="str">
        <f>IF(ISBLANK(B198),"",IF(C198=Hilfstabelle!$H$1,Entladung!D198*Entladung!$B$12/100,IF(C198=Hilfstabelle!$H$2,Entladung!$B$12*0,IF(AND(C198=Hilfstabelle!$H$3,A198=Hilfstabelle!$A$7),Entladung!E198,0))))</f>
        <v/>
      </c>
      <c r="G198" s="151" t="str">
        <f>IF(ISBLANK(B198),"",IF(AND(ISBLANK(E198),C198=Hilfstabelle!$H$3,A198=Hilfstabelle!$A$7),"Fehler: Bitte Sondersachverhalt (individuelle Umlage) eintragen.",""))</f>
        <v/>
      </c>
    </row>
    <row r="199" spans="1:7" x14ac:dyDescent="0.25">
      <c r="A199" s="142" t="str">
        <f>_xlfn.IFNA(VLOOKUP(B199,Stammdaten!$A$17:$B$300,2,FALSE),"")</f>
        <v/>
      </c>
      <c r="B199" s="47"/>
      <c r="C199" s="47"/>
      <c r="D199" s="4"/>
      <c r="E199" s="8"/>
      <c r="F199" s="149" t="str">
        <f>IF(ISBLANK(B199),"",IF(C199=Hilfstabelle!$H$1,Entladung!D199*Entladung!$B$12/100,IF(C199=Hilfstabelle!$H$2,Entladung!$B$12*0,IF(AND(C199=Hilfstabelle!$H$3,A199=Hilfstabelle!$A$7),Entladung!E199,0))))</f>
        <v/>
      </c>
      <c r="G199" s="151" t="str">
        <f>IF(ISBLANK(B199),"",IF(AND(ISBLANK(E199),C199=Hilfstabelle!$H$3,A199=Hilfstabelle!$A$7),"Fehler: Bitte Sondersachverhalt (individuelle Umlage) eintragen.",""))</f>
        <v/>
      </c>
    </row>
    <row r="200" spans="1:7" x14ac:dyDescent="0.25">
      <c r="A200" s="142" t="str">
        <f>_xlfn.IFNA(VLOOKUP(B200,Stammdaten!$A$17:$B$300,2,FALSE),"")</f>
        <v/>
      </c>
      <c r="B200" s="47"/>
      <c r="C200" s="47"/>
      <c r="D200" s="4"/>
      <c r="E200" s="8"/>
      <c r="F200" s="149" t="str">
        <f>IF(ISBLANK(B200),"",IF(C200=Hilfstabelle!$H$1,Entladung!D200*Entladung!$B$12/100,IF(C200=Hilfstabelle!$H$2,Entladung!$B$12*0,IF(AND(C200=Hilfstabelle!$H$3,A200=Hilfstabelle!$A$7),Entladung!E200,0))))</f>
        <v/>
      </c>
      <c r="G200" s="151" t="str">
        <f>IF(ISBLANK(B200),"",IF(AND(ISBLANK(E200),C200=Hilfstabelle!$H$3,A200=Hilfstabelle!$A$7),"Fehler: Bitte Sondersachverhalt (individuelle Umlage) eintragen.",""))</f>
        <v/>
      </c>
    </row>
    <row r="201" spans="1:7" x14ac:dyDescent="0.25">
      <c r="A201" s="142" t="str">
        <f>_xlfn.IFNA(VLOOKUP(B201,Stammdaten!$A$17:$B$300,2,FALSE),"")</f>
        <v/>
      </c>
      <c r="B201" s="47"/>
      <c r="C201" s="47"/>
      <c r="D201" s="4"/>
      <c r="E201" s="8"/>
      <c r="F201" s="149" t="str">
        <f>IF(ISBLANK(B201),"",IF(C201=Hilfstabelle!$H$1,Entladung!D201*Entladung!$B$12/100,IF(C201=Hilfstabelle!$H$2,Entladung!$B$12*0,IF(AND(C201=Hilfstabelle!$H$3,A201=Hilfstabelle!$A$7),Entladung!E201,0))))</f>
        <v/>
      </c>
      <c r="G201" s="151" t="str">
        <f>IF(ISBLANK(B201),"",IF(AND(ISBLANK(E201),C201=Hilfstabelle!$H$3,A201=Hilfstabelle!$A$7),"Fehler: Bitte Sondersachverhalt (individuelle Umlage) eintragen.",""))</f>
        <v/>
      </c>
    </row>
    <row r="202" spans="1:7" x14ac:dyDescent="0.25">
      <c r="A202" s="142" t="str">
        <f>_xlfn.IFNA(VLOOKUP(B202,Stammdaten!$A$17:$B$300,2,FALSE),"")</f>
        <v/>
      </c>
      <c r="B202" s="47"/>
      <c r="C202" s="47"/>
      <c r="D202" s="4"/>
      <c r="E202" s="8"/>
      <c r="F202" s="149" t="str">
        <f>IF(ISBLANK(B202),"",IF(C202=Hilfstabelle!$H$1,Entladung!D202*Entladung!$B$12/100,IF(C202=Hilfstabelle!$H$2,Entladung!$B$12*0,IF(AND(C202=Hilfstabelle!$H$3,A202=Hilfstabelle!$A$7),Entladung!E202,0))))</f>
        <v/>
      </c>
      <c r="G202" s="151" t="str">
        <f>IF(ISBLANK(B202),"",IF(AND(ISBLANK(E202),C202=Hilfstabelle!$H$3,A202=Hilfstabelle!$A$7),"Fehler: Bitte Sondersachverhalt (individuelle Umlage) eintragen.",""))</f>
        <v/>
      </c>
    </row>
    <row r="203" spans="1:7" x14ac:dyDescent="0.25">
      <c r="A203" s="142" t="str">
        <f>_xlfn.IFNA(VLOOKUP(B203,Stammdaten!$A$17:$B$300,2,FALSE),"")</f>
        <v/>
      </c>
      <c r="B203" s="47"/>
      <c r="C203" s="47"/>
      <c r="D203" s="4"/>
      <c r="E203" s="8"/>
      <c r="F203" s="149" t="str">
        <f>IF(ISBLANK(B203),"",IF(C203=Hilfstabelle!$H$1,Entladung!D203*Entladung!$B$12/100,IF(C203=Hilfstabelle!$H$2,Entladung!$B$12*0,IF(AND(C203=Hilfstabelle!$H$3,A203=Hilfstabelle!$A$7),Entladung!E203,0))))</f>
        <v/>
      </c>
      <c r="G203" s="151" t="str">
        <f>IF(ISBLANK(B203),"",IF(AND(ISBLANK(E203),C203=Hilfstabelle!$H$3,A203=Hilfstabelle!$A$7),"Fehler: Bitte Sondersachverhalt (individuelle Umlage) eintragen.",""))</f>
        <v/>
      </c>
    </row>
    <row r="204" spans="1:7" x14ac:dyDescent="0.25">
      <c r="A204" s="142" t="str">
        <f>_xlfn.IFNA(VLOOKUP(B204,Stammdaten!$A$17:$B$300,2,FALSE),"")</f>
        <v/>
      </c>
      <c r="B204" s="47"/>
      <c r="C204" s="47"/>
      <c r="D204" s="4"/>
      <c r="E204" s="8"/>
      <c r="F204" s="149" t="str">
        <f>IF(ISBLANK(B204),"",IF(C204=Hilfstabelle!$H$1,Entladung!D204*Entladung!$B$12/100,IF(C204=Hilfstabelle!$H$2,Entladung!$B$12*0,IF(AND(C204=Hilfstabelle!$H$3,A204=Hilfstabelle!$A$7),Entladung!E204,0))))</f>
        <v/>
      </c>
      <c r="G204" s="151" t="str">
        <f>IF(ISBLANK(B204),"",IF(AND(ISBLANK(E204),C204=Hilfstabelle!$H$3,A204=Hilfstabelle!$A$7),"Fehler: Bitte Sondersachverhalt (individuelle Umlage) eintragen.",""))</f>
        <v/>
      </c>
    </row>
    <row r="205" spans="1:7" x14ac:dyDescent="0.25">
      <c r="A205" s="142" t="str">
        <f>_xlfn.IFNA(VLOOKUP(B205,Stammdaten!$A$17:$B$300,2,FALSE),"")</f>
        <v/>
      </c>
      <c r="B205" s="47"/>
      <c r="C205" s="47"/>
      <c r="D205" s="4"/>
      <c r="E205" s="8"/>
      <c r="F205" s="149" t="str">
        <f>IF(ISBLANK(B205),"",IF(C205=Hilfstabelle!$H$1,Entladung!D205*Entladung!$B$12/100,IF(C205=Hilfstabelle!$H$2,Entladung!$B$12*0,IF(AND(C205=Hilfstabelle!$H$3,A205=Hilfstabelle!$A$7),Entladung!E205,0))))</f>
        <v/>
      </c>
      <c r="G205" s="151" t="str">
        <f>IF(ISBLANK(B205),"",IF(AND(ISBLANK(E205),C205=Hilfstabelle!$H$3,A205=Hilfstabelle!$A$7),"Fehler: Bitte Sondersachverhalt (individuelle Umlage) eintragen.",""))</f>
        <v/>
      </c>
    </row>
    <row r="206" spans="1:7" x14ac:dyDescent="0.25">
      <c r="A206" s="142" t="str">
        <f>_xlfn.IFNA(VLOOKUP(B206,Stammdaten!$A$17:$B$300,2,FALSE),"")</f>
        <v/>
      </c>
      <c r="B206" s="47"/>
      <c r="C206" s="47"/>
      <c r="D206" s="4"/>
      <c r="E206" s="8"/>
      <c r="F206" s="149" t="str">
        <f>IF(ISBLANK(B206),"",IF(C206=Hilfstabelle!$H$1,Entladung!D206*Entladung!$B$12/100,IF(C206=Hilfstabelle!$H$2,Entladung!$B$12*0,IF(AND(C206=Hilfstabelle!$H$3,A206=Hilfstabelle!$A$7),Entladung!E206,0))))</f>
        <v/>
      </c>
      <c r="G206" s="151" t="str">
        <f>IF(ISBLANK(B206),"",IF(AND(ISBLANK(E206),C206=Hilfstabelle!$H$3,A206=Hilfstabelle!$A$7),"Fehler: Bitte Sondersachverhalt (individuelle Umlage) eintragen.",""))</f>
        <v/>
      </c>
    </row>
    <row r="207" spans="1:7" x14ac:dyDescent="0.25">
      <c r="A207" s="142" t="str">
        <f>_xlfn.IFNA(VLOOKUP(B207,Stammdaten!$A$17:$B$300,2,FALSE),"")</f>
        <v/>
      </c>
      <c r="B207" s="47"/>
      <c r="C207" s="47"/>
      <c r="D207" s="4"/>
      <c r="E207" s="8"/>
      <c r="F207" s="149" t="str">
        <f>IF(ISBLANK(B207),"",IF(C207=Hilfstabelle!$H$1,Entladung!D207*Entladung!$B$12/100,IF(C207=Hilfstabelle!$H$2,Entladung!$B$12*0,IF(AND(C207=Hilfstabelle!$H$3,A207=Hilfstabelle!$A$7),Entladung!E207,0))))</f>
        <v/>
      </c>
      <c r="G207" s="151" t="str">
        <f>IF(ISBLANK(B207),"",IF(AND(ISBLANK(E207),C207=Hilfstabelle!$H$3,A207=Hilfstabelle!$A$7),"Fehler: Bitte Sondersachverhalt (individuelle Umlage) eintragen.",""))</f>
        <v/>
      </c>
    </row>
    <row r="208" spans="1:7" x14ac:dyDescent="0.25">
      <c r="A208" s="142" t="str">
        <f>_xlfn.IFNA(VLOOKUP(B208,Stammdaten!$A$17:$B$300,2,FALSE),"")</f>
        <v/>
      </c>
      <c r="B208" s="47"/>
      <c r="C208" s="47"/>
      <c r="D208" s="4"/>
      <c r="E208" s="8"/>
      <c r="F208" s="149" t="str">
        <f>IF(ISBLANK(B208),"",IF(C208=Hilfstabelle!$H$1,Entladung!D208*Entladung!$B$12/100,IF(C208=Hilfstabelle!$H$2,Entladung!$B$12*0,IF(AND(C208=Hilfstabelle!$H$3,A208=Hilfstabelle!$A$7),Entladung!E208,0))))</f>
        <v/>
      </c>
      <c r="G208" s="151" t="str">
        <f>IF(ISBLANK(B208),"",IF(AND(ISBLANK(E208),C208=Hilfstabelle!$H$3,A208=Hilfstabelle!$A$7),"Fehler: Bitte Sondersachverhalt (individuelle Umlage) eintragen.",""))</f>
        <v/>
      </c>
    </row>
    <row r="209" spans="1:7" x14ac:dyDescent="0.25">
      <c r="A209" s="142" t="str">
        <f>_xlfn.IFNA(VLOOKUP(B209,Stammdaten!$A$17:$B$300,2,FALSE),"")</f>
        <v/>
      </c>
      <c r="B209" s="47"/>
      <c r="C209" s="47"/>
      <c r="D209" s="4"/>
      <c r="E209" s="8"/>
      <c r="F209" s="149" t="str">
        <f>IF(ISBLANK(B209),"",IF(C209=Hilfstabelle!$H$1,Entladung!D209*Entladung!$B$12/100,IF(C209=Hilfstabelle!$H$2,Entladung!$B$12*0,IF(AND(C209=Hilfstabelle!$H$3,A209=Hilfstabelle!$A$7),Entladung!E209,0))))</f>
        <v/>
      </c>
      <c r="G209" s="151" t="str">
        <f>IF(ISBLANK(B209),"",IF(AND(ISBLANK(E209),C209=Hilfstabelle!$H$3,A209=Hilfstabelle!$A$7),"Fehler: Bitte Sondersachverhalt (individuelle Umlage) eintragen.",""))</f>
        <v/>
      </c>
    </row>
    <row r="210" spans="1:7" x14ac:dyDescent="0.25">
      <c r="A210" s="142" t="str">
        <f>_xlfn.IFNA(VLOOKUP(B210,Stammdaten!$A$17:$B$300,2,FALSE),"")</f>
        <v/>
      </c>
      <c r="B210" s="47"/>
      <c r="C210" s="47"/>
      <c r="D210" s="4"/>
      <c r="E210" s="8"/>
      <c r="F210" s="149" t="str">
        <f>IF(ISBLANK(B210),"",IF(C210=Hilfstabelle!$H$1,Entladung!D210*Entladung!$B$12/100,IF(C210=Hilfstabelle!$H$2,Entladung!$B$12*0,IF(AND(C210=Hilfstabelle!$H$3,A210=Hilfstabelle!$A$7),Entladung!E210,0))))</f>
        <v/>
      </c>
      <c r="G210" s="151" t="str">
        <f>IF(ISBLANK(B210),"",IF(AND(ISBLANK(E210),C210=Hilfstabelle!$H$3,A210=Hilfstabelle!$A$7),"Fehler: Bitte Sondersachverhalt (individuelle Umlage) eintragen.",""))</f>
        <v/>
      </c>
    </row>
    <row r="211" spans="1:7" x14ac:dyDescent="0.25">
      <c r="A211" s="142" t="str">
        <f>_xlfn.IFNA(VLOOKUP(B211,Stammdaten!$A$17:$B$300,2,FALSE),"")</f>
        <v/>
      </c>
      <c r="B211" s="47"/>
      <c r="C211" s="47"/>
      <c r="D211" s="4"/>
      <c r="E211" s="8"/>
      <c r="F211" s="149" t="str">
        <f>IF(ISBLANK(B211),"",IF(C211=Hilfstabelle!$H$1,Entladung!D211*Entladung!$B$12/100,IF(C211=Hilfstabelle!$H$2,Entladung!$B$12*0,IF(AND(C211=Hilfstabelle!$H$3,A211=Hilfstabelle!$A$7),Entladung!E211,0))))</f>
        <v/>
      </c>
      <c r="G211" s="151" t="str">
        <f>IF(ISBLANK(B211),"",IF(AND(ISBLANK(E211),C211=Hilfstabelle!$H$3,A211=Hilfstabelle!$A$7),"Fehler: Bitte Sondersachverhalt (individuelle Umlage) eintragen.",""))</f>
        <v/>
      </c>
    </row>
    <row r="212" spans="1:7" x14ac:dyDescent="0.25">
      <c r="A212" s="142" t="str">
        <f>_xlfn.IFNA(VLOOKUP(B212,Stammdaten!$A$17:$B$300,2,FALSE),"")</f>
        <v/>
      </c>
      <c r="B212" s="47"/>
      <c r="C212" s="47"/>
      <c r="D212" s="4"/>
      <c r="E212" s="8"/>
      <c r="F212" s="149" t="str">
        <f>IF(ISBLANK(B212),"",IF(C212=Hilfstabelle!$H$1,Entladung!D212*Entladung!$B$12/100,IF(C212=Hilfstabelle!$H$2,Entladung!$B$12*0,IF(AND(C212=Hilfstabelle!$H$3,A212=Hilfstabelle!$A$7),Entladung!E212,0))))</f>
        <v/>
      </c>
      <c r="G212" s="151" t="str">
        <f>IF(ISBLANK(B212),"",IF(AND(ISBLANK(E212),C212=Hilfstabelle!$H$3,A212=Hilfstabelle!$A$7),"Fehler: Bitte Sondersachverhalt (individuelle Umlage) eintragen.",""))</f>
        <v/>
      </c>
    </row>
    <row r="213" spans="1:7" x14ac:dyDescent="0.25">
      <c r="A213" s="142" t="str">
        <f>_xlfn.IFNA(VLOOKUP(B213,Stammdaten!$A$17:$B$300,2,FALSE),"")</f>
        <v/>
      </c>
      <c r="B213" s="47"/>
      <c r="C213" s="47"/>
      <c r="D213" s="4"/>
      <c r="E213" s="8"/>
      <c r="F213" s="149" t="str">
        <f>IF(ISBLANK(B213),"",IF(C213=Hilfstabelle!$H$1,Entladung!D213*Entladung!$B$12/100,IF(C213=Hilfstabelle!$H$2,Entladung!$B$12*0,IF(AND(C213=Hilfstabelle!$H$3,A213=Hilfstabelle!$A$7),Entladung!E213,0))))</f>
        <v/>
      </c>
      <c r="G213" s="151" t="str">
        <f>IF(ISBLANK(B213),"",IF(AND(ISBLANK(E213),C213=Hilfstabelle!$H$3,A213=Hilfstabelle!$A$7),"Fehler: Bitte Sondersachverhalt (individuelle Umlage) eintragen.",""))</f>
        <v/>
      </c>
    </row>
    <row r="214" spans="1:7" x14ac:dyDescent="0.25">
      <c r="A214" s="142" t="str">
        <f>_xlfn.IFNA(VLOOKUP(B214,Stammdaten!$A$17:$B$300,2,FALSE),"")</f>
        <v/>
      </c>
      <c r="B214" s="47"/>
      <c r="C214" s="47"/>
      <c r="D214" s="4"/>
      <c r="E214" s="8"/>
      <c r="F214" s="149" t="str">
        <f>IF(ISBLANK(B214),"",IF(C214=Hilfstabelle!$H$1,Entladung!D214*Entladung!$B$12/100,IF(C214=Hilfstabelle!$H$2,Entladung!$B$12*0,IF(AND(C214=Hilfstabelle!$H$3,A214=Hilfstabelle!$A$7),Entladung!E214,0))))</f>
        <v/>
      </c>
      <c r="G214" s="151" t="str">
        <f>IF(ISBLANK(B214),"",IF(AND(ISBLANK(E214),C214=Hilfstabelle!$H$3,A214=Hilfstabelle!$A$7),"Fehler: Bitte Sondersachverhalt (individuelle Umlage) eintragen.",""))</f>
        <v/>
      </c>
    </row>
    <row r="215" spans="1:7" x14ac:dyDescent="0.25">
      <c r="A215" s="142" t="str">
        <f>_xlfn.IFNA(VLOOKUP(B215,Stammdaten!$A$17:$B$300,2,FALSE),"")</f>
        <v/>
      </c>
      <c r="B215" s="47"/>
      <c r="C215" s="47"/>
      <c r="D215" s="4"/>
      <c r="E215" s="8"/>
      <c r="F215" s="149" t="str">
        <f>IF(ISBLANK(B215),"",IF(C215=Hilfstabelle!$H$1,Entladung!D215*Entladung!$B$12/100,IF(C215=Hilfstabelle!$H$2,Entladung!$B$12*0,IF(AND(C215=Hilfstabelle!$H$3,A215=Hilfstabelle!$A$7),Entladung!E215,0))))</f>
        <v/>
      </c>
      <c r="G215" s="151" t="str">
        <f>IF(ISBLANK(B215),"",IF(AND(ISBLANK(E215),C215=Hilfstabelle!$H$3,A215=Hilfstabelle!$A$7),"Fehler: Bitte Sondersachverhalt (individuelle Umlage) eintragen.",""))</f>
        <v/>
      </c>
    </row>
    <row r="216" spans="1:7" x14ac:dyDescent="0.25">
      <c r="A216" s="142" t="str">
        <f>_xlfn.IFNA(VLOOKUP(B216,Stammdaten!$A$17:$B$300,2,FALSE),"")</f>
        <v/>
      </c>
      <c r="B216" s="47"/>
      <c r="C216" s="47"/>
      <c r="D216" s="4"/>
      <c r="E216" s="8"/>
      <c r="F216" s="149" t="str">
        <f>IF(ISBLANK(B216),"",IF(C216=Hilfstabelle!$H$1,Entladung!D216*Entladung!$B$12/100,IF(C216=Hilfstabelle!$H$2,Entladung!$B$12*0,IF(AND(C216=Hilfstabelle!$H$3,A216=Hilfstabelle!$A$7),Entladung!E216,0))))</f>
        <v/>
      </c>
      <c r="G216" s="151" t="str">
        <f>IF(ISBLANK(B216),"",IF(AND(ISBLANK(E216),C216=Hilfstabelle!$H$3,A216=Hilfstabelle!$A$7),"Fehler: Bitte Sondersachverhalt (individuelle Umlage) eintragen.",""))</f>
        <v/>
      </c>
    </row>
    <row r="217" spans="1:7" x14ac:dyDescent="0.25">
      <c r="A217" s="142" t="str">
        <f>_xlfn.IFNA(VLOOKUP(B217,Stammdaten!$A$17:$B$300,2,FALSE),"")</f>
        <v/>
      </c>
      <c r="B217" s="47"/>
      <c r="C217" s="47"/>
      <c r="D217" s="4"/>
      <c r="E217" s="8"/>
      <c r="F217" s="149" t="str">
        <f>IF(ISBLANK(B217),"",IF(C217=Hilfstabelle!$H$1,Entladung!D217*Entladung!$B$12/100,IF(C217=Hilfstabelle!$H$2,Entladung!$B$12*0,IF(AND(C217=Hilfstabelle!$H$3,A217=Hilfstabelle!$A$7),Entladung!E217,0))))</f>
        <v/>
      </c>
      <c r="G217" s="151" t="str">
        <f>IF(ISBLANK(B217),"",IF(AND(ISBLANK(E217),C217=Hilfstabelle!$H$3,A217=Hilfstabelle!$A$7),"Fehler: Bitte Sondersachverhalt (individuelle Umlage) eintragen.",""))</f>
        <v/>
      </c>
    </row>
    <row r="218" spans="1:7" x14ac:dyDescent="0.25">
      <c r="A218" s="142" t="str">
        <f>_xlfn.IFNA(VLOOKUP(B218,Stammdaten!$A$17:$B$300,2,FALSE),"")</f>
        <v/>
      </c>
      <c r="B218" s="47"/>
      <c r="C218" s="47"/>
      <c r="D218" s="4"/>
      <c r="E218" s="8"/>
      <c r="F218" s="149" t="str">
        <f>IF(ISBLANK(B218),"",IF(C218=Hilfstabelle!$H$1,Entladung!D218*Entladung!$B$12/100,IF(C218=Hilfstabelle!$H$2,Entladung!$B$12*0,IF(AND(C218=Hilfstabelle!$H$3,A218=Hilfstabelle!$A$7),Entladung!E218,0))))</f>
        <v/>
      </c>
      <c r="G218" s="151" t="str">
        <f>IF(ISBLANK(B218),"",IF(AND(ISBLANK(E218),C218=Hilfstabelle!$H$3,A218=Hilfstabelle!$A$7),"Fehler: Bitte Sondersachverhalt (individuelle Umlage) eintragen.",""))</f>
        <v/>
      </c>
    </row>
    <row r="219" spans="1:7" x14ac:dyDescent="0.25">
      <c r="A219" s="142" t="str">
        <f>_xlfn.IFNA(VLOOKUP(B219,Stammdaten!$A$17:$B$300,2,FALSE),"")</f>
        <v/>
      </c>
      <c r="B219" s="47"/>
      <c r="C219" s="47"/>
      <c r="D219" s="4"/>
      <c r="E219" s="8"/>
      <c r="F219" s="149" t="str">
        <f>IF(ISBLANK(B219),"",IF(C219=Hilfstabelle!$H$1,Entladung!D219*Entladung!$B$12/100,IF(C219=Hilfstabelle!$H$2,Entladung!$B$12*0,IF(AND(C219=Hilfstabelle!$H$3,A219=Hilfstabelle!$A$7),Entladung!E219,0))))</f>
        <v/>
      </c>
      <c r="G219" s="151" t="str">
        <f>IF(ISBLANK(B219),"",IF(AND(ISBLANK(E219),C219=Hilfstabelle!$H$3,A219=Hilfstabelle!$A$7),"Fehler: Bitte Sondersachverhalt (individuelle Umlage) eintragen.",""))</f>
        <v/>
      </c>
    </row>
    <row r="220" spans="1:7" x14ac:dyDescent="0.25">
      <c r="A220" s="142" t="str">
        <f>_xlfn.IFNA(VLOOKUP(B220,Stammdaten!$A$17:$B$300,2,FALSE),"")</f>
        <v/>
      </c>
      <c r="B220" s="47"/>
      <c r="C220" s="47"/>
      <c r="D220" s="4"/>
      <c r="E220" s="8"/>
      <c r="F220" s="149" t="str">
        <f>IF(ISBLANK(B220),"",IF(C220=Hilfstabelle!$H$1,Entladung!D220*Entladung!$B$12/100,IF(C220=Hilfstabelle!$H$2,Entladung!$B$12*0,IF(AND(C220=Hilfstabelle!$H$3,A220=Hilfstabelle!$A$7),Entladung!E220,0))))</f>
        <v/>
      </c>
      <c r="G220" s="151" t="str">
        <f>IF(ISBLANK(B220),"",IF(AND(ISBLANK(E220),C220=Hilfstabelle!$H$3,A220=Hilfstabelle!$A$7),"Fehler: Bitte Sondersachverhalt (individuelle Umlage) eintragen.",""))</f>
        <v/>
      </c>
    </row>
    <row r="221" spans="1:7" x14ac:dyDescent="0.25">
      <c r="A221" s="142" t="str">
        <f>_xlfn.IFNA(VLOOKUP(B221,Stammdaten!$A$17:$B$300,2,FALSE),"")</f>
        <v/>
      </c>
      <c r="B221" s="47"/>
      <c r="C221" s="47"/>
      <c r="D221" s="4"/>
      <c r="E221" s="8"/>
      <c r="F221" s="149" t="str">
        <f>IF(ISBLANK(B221),"",IF(C221=Hilfstabelle!$H$1,Entladung!D221*Entladung!$B$12/100,IF(C221=Hilfstabelle!$H$2,Entladung!$B$12*0,IF(AND(C221=Hilfstabelle!$H$3,A221=Hilfstabelle!$A$7),Entladung!E221,0))))</f>
        <v/>
      </c>
      <c r="G221" s="151" t="str">
        <f>IF(ISBLANK(B221),"",IF(AND(ISBLANK(E221),C221=Hilfstabelle!$H$3,A221=Hilfstabelle!$A$7),"Fehler: Bitte Sondersachverhalt (individuelle Umlage) eintragen.",""))</f>
        <v/>
      </c>
    </row>
    <row r="222" spans="1:7" x14ac:dyDescent="0.25">
      <c r="A222" s="142" t="str">
        <f>_xlfn.IFNA(VLOOKUP(B222,Stammdaten!$A$17:$B$300,2,FALSE),"")</f>
        <v/>
      </c>
      <c r="B222" s="47"/>
      <c r="C222" s="47"/>
      <c r="D222" s="4"/>
      <c r="E222" s="8"/>
      <c r="F222" s="149" t="str">
        <f>IF(ISBLANK(B222),"",IF(C222=Hilfstabelle!$H$1,Entladung!D222*Entladung!$B$12/100,IF(C222=Hilfstabelle!$H$2,Entladung!$B$12*0,IF(AND(C222=Hilfstabelle!$H$3,A222=Hilfstabelle!$A$7),Entladung!E222,0))))</f>
        <v/>
      </c>
      <c r="G222" s="151" t="str">
        <f>IF(ISBLANK(B222),"",IF(AND(ISBLANK(E222),C222=Hilfstabelle!$H$3,A222=Hilfstabelle!$A$7),"Fehler: Bitte Sondersachverhalt (individuelle Umlage) eintragen.",""))</f>
        <v/>
      </c>
    </row>
    <row r="223" spans="1:7" x14ac:dyDescent="0.25">
      <c r="A223" s="142" t="str">
        <f>_xlfn.IFNA(VLOOKUP(B223,Stammdaten!$A$17:$B$300,2,FALSE),"")</f>
        <v/>
      </c>
      <c r="B223" s="47"/>
      <c r="C223" s="47"/>
      <c r="D223" s="4"/>
      <c r="E223" s="8"/>
      <c r="F223" s="149" t="str">
        <f>IF(ISBLANK(B223),"",IF(C223=Hilfstabelle!$H$1,Entladung!D223*Entladung!$B$12/100,IF(C223=Hilfstabelle!$H$2,Entladung!$B$12*0,IF(AND(C223=Hilfstabelle!$H$3,A223=Hilfstabelle!$A$7),Entladung!E223,0))))</f>
        <v/>
      </c>
      <c r="G223" s="151" t="str">
        <f>IF(ISBLANK(B223),"",IF(AND(ISBLANK(E223),C223=Hilfstabelle!$H$3,A223=Hilfstabelle!$A$7),"Fehler: Bitte Sondersachverhalt (individuelle Umlage) eintragen.",""))</f>
        <v/>
      </c>
    </row>
    <row r="224" spans="1:7" x14ac:dyDescent="0.25">
      <c r="A224" s="142" t="str">
        <f>_xlfn.IFNA(VLOOKUP(B224,Stammdaten!$A$17:$B$300,2,FALSE),"")</f>
        <v/>
      </c>
      <c r="B224" s="47"/>
      <c r="C224" s="47"/>
      <c r="D224" s="4"/>
      <c r="E224" s="8"/>
      <c r="F224" s="149" t="str">
        <f>IF(ISBLANK(B224),"",IF(C224=Hilfstabelle!$H$1,Entladung!D224*Entladung!$B$12/100,IF(C224=Hilfstabelle!$H$2,Entladung!$B$12*0,IF(AND(C224=Hilfstabelle!$H$3,A224=Hilfstabelle!$A$7),Entladung!E224,0))))</f>
        <v/>
      </c>
      <c r="G224" s="151" t="str">
        <f>IF(ISBLANK(B224),"",IF(AND(ISBLANK(E224),C224=Hilfstabelle!$H$3,A224=Hilfstabelle!$A$7),"Fehler: Bitte Sondersachverhalt (individuelle Umlage) eintragen.",""))</f>
        <v/>
      </c>
    </row>
    <row r="225" spans="1:7" x14ac:dyDescent="0.25">
      <c r="A225" s="142" t="str">
        <f>_xlfn.IFNA(VLOOKUP(B225,Stammdaten!$A$17:$B$300,2,FALSE),"")</f>
        <v/>
      </c>
      <c r="B225" s="47"/>
      <c r="C225" s="47"/>
      <c r="D225" s="4"/>
      <c r="E225" s="8"/>
      <c r="F225" s="149" t="str">
        <f>IF(ISBLANK(B225),"",IF(C225=Hilfstabelle!$H$1,Entladung!D225*Entladung!$B$12/100,IF(C225=Hilfstabelle!$H$2,Entladung!$B$12*0,IF(AND(C225=Hilfstabelle!$H$3,A225=Hilfstabelle!$A$7),Entladung!E225,0))))</f>
        <v/>
      </c>
      <c r="G225" s="151" t="str">
        <f>IF(ISBLANK(B225),"",IF(AND(ISBLANK(E225),C225=Hilfstabelle!$H$3,A225=Hilfstabelle!$A$7),"Fehler: Bitte Sondersachverhalt (individuelle Umlage) eintragen.",""))</f>
        <v/>
      </c>
    </row>
    <row r="226" spans="1:7" x14ac:dyDescent="0.25">
      <c r="A226" s="142" t="str">
        <f>_xlfn.IFNA(VLOOKUP(B226,Stammdaten!$A$17:$B$300,2,FALSE),"")</f>
        <v/>
      </c>
      <c r="B226" s="47"/>
      <c r="C226" s="47"/>
      <c r="D226" s="4"/>
      <c r="E226" s="8"/>
      <c r="F226" s="149" t="str">
        <f>IF(ISBLANK(B226),"",IF(C226=Hilfstabelle!$H$1,Entladung!D226*Entladung!$B$12/100,IF(C226=Hilfstabelle!$H$2,Entladung!$B$12*0,IF(AND(C226=Hilfstabelle!$H$3,A226=Hilfstabelle!$A$7),Entladung!E226,0))))</f>
        <v/>
      </c>
      <c r="G226" s="151" t="str">
        <f>IF(ISBLANK(B226),"",IF(AND(ISBLANK(E226),C226=Hilfstabelle!$H$3,A226=Hilfstabelle!$A$7),"Fehler: Bitte Sondersachverhalt (individuelle Umlage) eintragen.",""))</f>
        <v/>
      </c>
    </row>
    <row r="227" spans="1:7" x14ac:dyDescent="0.25">
      <c r="A227" s="142" t="str">
        <f>_xlfn.IFNA(VLOOKUP(B227,Stammdaten!$A$17:$B$300,2,FALSE),"")</f>
        <v/>
      </c>
      <c r="B227" s="47"/>
      <c r="C227" s="47"/>
      <c r="D227" s="4"/>
      <c r="E227" s="8"/>
      <c r="F227" s="149" t="str">
        <f>IF(ISBLANK(B227),"",IF(C227=Hilfstabelle!$H$1,Entladung!D227*Entladung!$B$12/100,IF(C227=Hilfstabelle!$H$2,Entladung!$B$12*0,IF(AND(C227=Hilfstabelle!$H$3,A227=Hilfstabelle!$A$7),Entladung!E227,0))))</f>
        <v/>
      </c>
      <c r="G227" s="151" t="str">
        <f>IF(ISBLANK(B227),"",IF(AND(ISBLANK(E227),C227=Hilfstabelle!$H$3,A227=Hilfstabelle!$A$7),"Fehler: Bitte Sondersachverhalt (individuelle Umlage) eintragen.",""))</f>
        <v/>
      </c>
    </row>
    <row r="228" spans="1:7" x14ac:dyDescent="0.25">
      <c r="A228" s="142" t="str">
        <f>_xlfn.IFNA(VLOOKUP(B228,Stammdaten!$A$17:$B$300,2,FALSE),"")</f>
        <v/>
      </c>
      <c r="B228" s="47"/>
      <c r="C228" s="47"/>
      <c r="D228" s="4"/>
      <c r="E228" s="8"/>
      <c r="F228" s="149" t="str">
        <f>IF(ISBLANK(B228),"",IF(C228=Hilfstabelle!$H$1,Entladung!D228*Entladung!$B$12/100,IF(C228=Hilfstabelle!$H$2,Entladung!$B$12*0,IF(AND(C228=Hilfstabelle!$H$3,A228=Hilfstabelle!$A$7),Entladung!E228,0))))</f>
        <v/>
      </c>
      <c r="G228" s="151" t="str">
        <f>IF(ISBLANK(B228),"",IF(AND(ISBLANK(E228),C228=Hilfstabelle!$H$3,A228=Hilfstabelle!$A$7),"Fehler: Bitte Sondersachverhalt (individuelle Umlage) eintragen.",""))</f>
        <v/>
      </c>
    </row>
    <row r="229" spans="1:7" x14ac:dyDescent="0.25">
      <c r="A229" s="142" t="str">
        <f>_xlfn.IFNA(VLOOKUP(B229,Stammdaten!$A$17:$B$300,2,FALSE),"")</f>
        <v/>
      </c>
      <c r="B229" s="47"/>
      <c r="C229" s="47"/>
      <c r="D229" s="4"/>
      <c r="E229" s="8"/>
      <c r="F229" s="149" t="str">
        <f>IF(ISBLANK(B229),"",IF(C229=Hilfstabelle!$H$1,Entladung!D229*Entladung!$B$12/100,IF(C229=Hilfstabelle!$H$2,Entladung!$B$12*0,IF(AND(C229=Hilfstabelle!$H$3,A229=Hilfstabelle!$A$7),Entladung!E229,0))))</f>
        <v/>
      </c>
      <c r="G229" s="151" t="str">
        <f>IF(ISBLANK(B229),"",IF(AND(ISBLANK(E229),C229=Hilfstabelle!$H$3,A229=Hilfstabelle!$A$7),"Fehler: Bitte Sondersachverhalt (individuelle Umlage) eintragen.",""))</f>
        <v/>
      </c>
    </row>
    <row r="230" spans="1:7" x14ac:dyDescent="0.25">
      <c r="A230" s="142" t="str">
        <f>_xlfn.IFNA(VLOOKUP(B230,Stammdaten!$A$17:$B$300,2,FALSE),"")</f>
        <v/>
      </c>
      <c r="B230" s="47"/>
      <c r="C230" s="47"/>
      <c r="D230" s="4"/>
      <c r="E230" s="8"/>
      <c r="F230" s="149" t="str">
        <f>IF(ISBLANK(B230),"",IF(C230=Hilfstabelle!$H$1,Entladung!D230*Entladung!$B$12/100,IF(C230=Hilfstabelle!$H$2,Entladung!$B$12*0,IF(AND(C230=Hilfstabelle!$H$3,A230=Hilfstabelle!$A$7),Entladung!E230,0))))</f>
        <v/>
      </c>
      <c r="G230" s="151" t="str">
        <f>IF(ISBLANK(B230),"",IF(AND(ISBLANK(E230),C230=Hilfstabelle!$H$3,A230=Hilfstabelle!$A$7),"Fehler: Bitte Sondersachverhalt (individuelle Umlage) eintragen.",""))</f>
        <v/>
      </c>
    </row>
    <row r="231" spans="1:7" x14ac:dyDescent="0.25">
      <c r="A231" s="142" t="str">
        <f>_xlfn.IFNA(VLOOKUP(B231,Stammdaten!$A$17:$B$300,2,FALSE),"")</f>
        <v/>
      </c>
      <c r="B231" s="47"/>
      <c r="C231" s="47"/>
      <c r="D231" s="4"/>
      <c r="E231" s="8"/>
      <c r="F231" s="149" t="str">
        <f>IF(ISBLANK(B231),"",IF(C231=Hilfstabelle!$H$1,Entladung!D231*Entladung!$B$12/100,IF(C231=Hilfstabelle!$H$2,Entladung!$B$12*0,IF(AND(C231=Hilfstabelle!$H$3,A231=Hilfstabelle!$A$7),Entladung!E231,0))))</f>
        <v/>
      </c>
      <c r="G231" s="151" t="str">
        <f>IF(ISBLANK(B231),"",IF(AND(ISBLANK(E231),C231=Hilfstabelle!$H$3,A231=Hilfstabelle!$A$7),"Fehler: Bitte Sondersachverhalt (individuelle Umlage) eintragen.",""))</f>
        <v/>
      </c>
    </row>
    <row r="232" spans="1:7" x14ac:dyDescent="0.25">
      <c r="A232" s="142" t="str">
        <f>_xlfn.IFNA(VLOOKUP(B232,Stammdaten!$A$17:$B$300,2,FALSE),"")</f>
        <v/>
      </c>
      <c r="B232" s="47"/>
      <c r="C232" s="47"/>
      <c r="D232" s="4"/>
      <c r="E232" s="8"/>
      <c r="F232" s="149" t="str">
        <f>IF(ISBLANK(B232),"",IF(C232=Hilfstabelle!$H$1,Entladung!D232*Entladung!$B$12/100,IF(C232=Hilfstabelle!$H$2,Entladung!$B$12*0,IF(AND(C232=Hilfstabelle!$H$3,A232=Hilfstabelle!$A$7),Entladung!E232,0))))</f>
        <v/>
      </c>
      <c r="G232" s="151" t="str">
        <f>IF(ISBLANK(B232),"",IF(AND(ISBLANK(E232),C232=Hilfstabelle!$H$3,A232=Hilfstabelle!$A$7),"Fehler: Bitte Sondersachverhalt (individuelle Umlage) eintragen.",""))</f>
        <v/>
      </c>
    </row>
    <row r="233" spans="1:7" x14ac:dyDescent="0.25">
      <c r="A233" s="142" t="str">
        <f>_xlfn.IFNA(VLOOKUP(B233,Stammdaten!$A$17:$B$300,2,FALSE),"")</f>
        <v/>
      </c>
      <c r="B233" s="47"/>
      <c r="C233" s="47"/>
      <c r="D233" s="4"/>
      <c r="E233" s="8"/>
      <c r="F233" s="149" t="str">
        <f>IF(ISBLANK(B233),"",IF(C233=Hilfstabelle!$H$1,Entladung!D233*Entladung!$B$12/100,IF(C233=Hilfstabelle!$H$2,Entladung!$B$12*0,IF(AND(C233=Hilfstabelle!$H$3,A233=Hilfstabelle!$A$7),Entladung!E233,0))))</f>
        <v/>
      </c>
      <c r="G233" s="151" t="str">
        <f>IF(ISBLANK(B233),"",IF(AND(ISBLANK(E233),C233=Hilfstabelle!$H$3,A233=Hilfstabelle!$A$7),"Fehler: Bitte Sondersachverhalt (individuelle Umlage) eintragen.",""))</f>
        <v/>
      </c>
    </row>
    <row r="234" spans="1:7" x14ac:dyDescent="0.25">
      <c r="A234" s="142" t="str">
        <f>_xlfn.IFNA(VLOOKUP(B234,Stammdaten!$A$17:$B$300,2,FALSE),"")</f>
        <v/>
      </c>
      <c r="B234" s="47"/>
      <c r="C234" s="47"/>
      <c r="D234" s="4"/>
      <c r="E234" s="8"/>
      <c r="F234" s="149" t="str">
        <f>IF(ISBLANK(B234),"",IF(C234=Hilfstabelle!$H$1,Entladung!D234*Entladung!$B$12/100,IF(C234=Hilfstabelle!$H$2,Entladung!$B$12*0,IF(AND(C234=Hilfstabelle!$H$3,A234=Hilfstabelle!$A$7),Entladung!E234,0))))</f>
        <v/>
      </c>
      <c r="G234" s="151" t="str">
        <f>IF(ISBLANK(B234),"",IF(AND(ISBLANK(E234),C234=Hilfstabelle!$H$3,A234=Hilfstabelle!$A$7),"Fehler: Bitte Sondersachverhalt (individuelle Umlage) eintragen.",""))</f>
        <v/>
      </c>
    </row>
    <row r="235" spans="1:7" x14ac:dyDescent="0.25">
      <c r="A235" s="142" t="str">
        <f>_xlfn.IFNA(VLOOKUP(B235,Stammdaten!$A$17:$B$300,2,FALSE),"")</f>
        <v/>
      </c>
      <c r="B235" s="47"/>
      <c r="C235" s="47"/>
      <c r="D235" s="4"/>
      <c r="E235" s="8"/>
      <c r="F235" s="149" t="str">
        <f>IF(ISBLANK(B235),"",IF(C235=Hilfstabelle!$H$1,Entladung!D235*Entladung!$B$12/100,IF(C235=Hilfstabelle!$H$2,Entladung!$B$12*0,IF(AND(C235=Hilfstabelle!$H$3,A235=Hilfstabelle!$A$7),Entladung!E235,0))))</f>
        <v/>
      </c>
      <c r="G235" s="151" t="str">
        <f>IF(ISBLANK(B235),"",IF(AND(ISBLANK(E235),C235=Hilfstabelle!$H$3,A235=Hilfstabelle!$A$7),"Fehler: Bitte Sondersachverhalt (individuelle Umlage) eintragen.",""))</f>
        <v/>
      </c>
    </row>
    <row r="236" spans="1:7" x14ac:dyDescent="0.25">
      <c r="A236" s="142" t="str">
        <f>_xlfn.IFNA(VLOOKUP(B236,Stammdaten!$A$17:$B$300,2,FALSE),"")</f>
        <v/>
      </c>
      <c r="B236" s="47"/>
      <c r="C236" s="47"/>
      <c r="D236" s="4"/>
      <c r="E236" s="8"/>
      <c r="F236" s="149" t="str">
        <f>IF(ISBLANK(B236),"",IF(C236=Hilfstabelle!$H$1,Entladung!D236*Entladung!$B$12/100,IF(C236=Hilfstabelle!$H$2,Entladung!$B$12*0,IF(AND(C236=Hilfstabelle!$H$3,A236=Hilfstabelle!$A$7),Entladung!E236,0))))</f>
        <v/>
      </c>
      <c r="G236" s="151" t="str">
        <f>IF(ISBLANK(B236),"",IF(AND(ISBLANK(E236),C236=Hilfstabelle!$H$3,A236=Hilfstabelle!$A$7),"Fehler: Bitte Sondersachverhalt (individuelle Umlage) eintragen.",""))</f>
        <v/>
      </c>
    </row>
    <row r="237" spans="1:7" x14ac:dyDescent="0.25">
      <c r="A237" s="142" t="str">
        <f>_xlfn.IFNA(VLOOKUP(B237,Stammdaten!$A$17:$B$300,2,FALSE),"")</f>
        <v/>
      </c>
      <c r="B237" s="47"/>
      <c r="C237" s="47"/>
      <c r="D237" s="4"/>
      <c r="E237" s="8"/>
      <c r="F237" s="149" t="str">
        <f>IF(ISBLANK(B237),"",IF(C237=Hilfstabelle!$H$1,Entladung!D237*Entladung!$B$12/100,IF(C237=Hilfstabelle!$H$2,Entladung!$B$12*0,IF(AND(C237=Hilfstabelle!$H$3,A237=Hilfstabelle!$A$7),Entladung!E237,0))))</f>
        <v/>
      </c>
      <c r="G237" s="151" t="str">
        <f>IF(ISBLANK(B237),"",IF(AND(ISBLANK(E237),C237=Hilfstabelle!$H$3,A237=Hilfstabelle!$A$7),"Fehler: Bitte Sondersachverhalt (individuelle Umlage) eintragen.",""))</f>
        <v/>
      </c>
    </row>
    <row r="238" spans="1:7" x14ac:dyDescent="0.25">
      <c r="A238" s="142" t="str">
        <f>_xlfn.IFNA(VLOOKUP(B238,Stammdaten!$A$17:$B$300,2,FALSE),"")</f>
        <v/>
      </c>
      <c r="B238" s="47"/>
      <c r="C238" s="47"/>
      <c r="D238" s="4"/>
      <c r="E238" s="8"/>
      <c r="F238" s="149" t="str">
        <f>IF(ISBLANK(B238),"",IF(C238=Hilfstabelle!$H$1,Entladung!D238*Entladung!$B$12/100,IF(C238=Hilfstabelle!$H$2,Entladung!$B$12*0,IF(AND(C238=Hilfstabelle!$H$3,A238=Hilfstabelle!$A$7),Entladung!E238,0))))</f>
        <v/>
      </c>
      <c r="G238" s="151" t="str">
        <f>IF(ISBLANK(B238),"",IF(AND(ISBLANK(E238),C238=Hilfstabelle!$H$3,A238=Hilfstabelle!$A$7),"Fehler: Bitte Sondersachverhalt (individuelle Umlage) eintragen.",""))</f>
        <v/>
      </c>
    </row>
    <row r="239" spans="1:7" x14ac:dyDescent="0.25">
      <c r="A239" s="142" t="str">
        <f>_xlfn.IFNA(VLOOKUP(B239,Stammdaten!$A$17:$B$300,2,FALSE),"")</f>
        <v/>
      </c>
      <c r="B239" s="47"/>
      <c r="C239" s="47"/>
      <c r="D239" s="4"/>
      <c r="E239" s="8"/>
      <c r="F239" s="149" t="str">
        <f>IF(ISBLANK(B239),"",IF(C239=Hilfstabelle!$H$1,Entladung!D239*Entladung!$B$12/100,IF(C239=Hilfstabelle!$H$2,Entladung!$B$12*0,IF(AND(C239=Hilfstabelle!$H$3,A239=Hilfstabelle!$A$7),Entladung!E239,0))))</f>
        <v/>
      </c>
      <c r="G239" s="151" t="str">
        <f>IF(ISBLANK(B239),"",IF(AND(ISBLANK(E239),C239=Hilfstabelle!$H$3,A239=Hilfstabelle!$A$7),"Fehler: Bitte Sondersachverhalt (individuelle Umlage) eintragen.",""))</f>
        <v/>
      </c>
    </row>
    <row r="240" spans="1:7" x14ac:dyDescent="0.25">
      <c r="A240" s="142" t="str">
        <f>_xlfn.IFNA(VLOOKUP(B240,Stammdaten!$A$17:$B$300,2,FALSE),"")</f>
        <v/>
      </c>
      <c r="B240" s="47"/>
      <c r="C240" s="47"/>
      <c r="D240" s="4"/>
      <c r="E240" s="8"/>
      <c r="F240" s="149" t="str">
        <f>IF(ISBLANK(B240),"",IF(C240=Hilfstabelle!$H$1,Entladung!D240*Entladung!$B$12/100,IF(C240=Hilfstabelle!$H$2,Entladung!$B$12*0,IF(AND(C240=Hilfstabelle!$H$3,A240=Hilfstabelle!$A$7),Entladung!E240,0))))</f>
        <v/>
      </c>
      <c r="G240" s="151" t="str">
        <f>IF(ISBLANK(B240),"",IF(AND(ISBLANK(E240),C240=Hilfstabelle!$H$3,A240=Hilfstabelle!$A$7),"Fehler: Bitte Sondersachverhalt (individuelle Umlage) eintragen.",""))</f>
        <v/>
      </c>
    </row>
    <row r="241" spans="1:7" x14ac:dyDescent="0.25">
      <c r="A241" s="142" t="str">
        <f>_xlfn.IFNA(VLOOKUP(B241,Stammdaten!$A$17:$B$300,2,FALSE),"")</f>
        <v/>
      </c>
      <c r="B241" s="47"/>
      <c r="C241" s="47"/>
      <c r="D241" s="4"/>
      <c r="E241" s="8"/>
      <c r="F241" s="149" t="str">
        <f>IF(ISBLANK(B241),"",IF(C241=Hilfstabelle!$H$1,Entladung!D241*Entladung!$B$12/100,IF(C241=Hilfstabelle!$H$2,Entladung!$B$12*0,IF(AND(C241=Hilfstabelle!$H$3,A241=Hilfstabelle!$A$7),Entladung!E241,0))))</f>
        <v/>
      </c>
      <c r="G241" s="151" t="str">
        <f>IF(ISBLANK(B241),"",IF(AND(ISBLANK(E241),C241=Hilfstabelle!$H$3,A241=Hilfstabelle!$A$7),"Fehler: Bitte Sondersachverhalt (individuelle Umlage) eintragen.",""))</f>
        <v/>
      </c>
    </row>
    <row r="242" spans="1:7" x14ac:dyDescent="0.25">
      <c r="A242" s="142" t="str">
        <f>_xlfn.IFNA(VLOOKUP(B242,Stammdaten!$A$17:$B$300,2,FALSE),"")</f>
        <v/>
      </c>
      <c r="B242" s="47"/>
      <c r="C242" s="47"/>
      <c r="D242" s="4"/>
      <c r="E242" s="8"/>
      <c r="F242" s="149" t="str">
        <f>IF(ISBLANK(B242),"",IF(C242=Hilfstabelle!$H$1,Entladung!D242*Entladung!$B$12/100,IF(C242=Hilfstabelle!$H$2,Entladung!$B$12*0,IF(AND(C242=Hilfstabelle!$H$3,A242=Hilfstabelle!$A$7),Entladung!E242,0))))</f>
        <v/>
      </c>
      <c r="G242" s="151" t="str">
        <f>IF(ISBLANK(B242),"",IF(AND(ISBLANK(E242),C242=Hilfstabelle!$H$3,A242=Hilfstabelle!$A$7),"Fehler: Bitte Sondersachverhalt (individuelle Umlage) eintragen.",""))</f>
        <v/>
      </c>
    </row>
    <row r="243" spans="1:7" x14ac:dyDescent="0.25">
      <c r="A243" s="142" t="str">
        <f>_xlfn.IFNA(VLOOKUP(B243,Stammdaten!$A$17:$B$300,2,FALSE),"")</f>
        <v/>
      </c>
      <c r="B243" s="47"/>
      <c r="C243" s="47"/>
      <c r="D243" s="4"/>
      <c r="E243" s="8"/>
      <c r="F243" s="149" t="str">
        <f>IF(ISBLANK(B243),"",IF(C243=Hilfstabelle!$H$1,Entladung!D243*Entladung!$B$12/100,IF(C243=Hilfstabelle!$H$2,Entladung!$B$12*0,IF(AND(C243=Hilfstabelle!$H$3,A243=Hilfstabelle!$A$7),Entladung!E243,0))))</f>
        <v/>
      </c>
      <c r="G243" s="151" t="str">
        <f>IF(ISBLANK(B243),"",IF(AND(ISBLANK(E243),C243=Hilfstabelle!$H$3,A243=Hilfstabelle!$A$7),"Fehler: Bitte Sondersachverhalt (individuelle Umlage) eintragen.",""))</f>
        <v/>
      </c>
    </row>
    <row r="244" spans="1:7" x14ac:dyDescent="0.25">
      <c r="A244" s="142" t="str">
        <f>_xlfn.IFNA(VLOOKUP(B244,Stammdaten!$A$17:$B$300,2,FALSE),"")</f>
        <v/>
      </c>
      <c r="B244" s="47"/>
      <c r="C244" s="47"/>
      <c r="D244" s="4"/>
      <c r="E244" s="8"/>
      <c r="F244" s="149" t="str">
        <f>IF(ISBLANK(B244),"",IF(C244=Hilfstabelle!$H$1,Entladung!D244*Entladung!$B$12/100,IF(C244=Hilfstabelle!$H$2,Entladung!$B$12*0,IF(AND(C244=Hilfstabelle!$H$3,A244=Hilfstabelle!$A$7),Entladung!E244,0))))</f>
        <v/>
      </c>
      <c r="G244" s="151" t="str">
        <f>IF(ISBLANK(B244),"",IF(AND(ISBLANK(E244),C244=Hilfstabelle!$H$3,A244=Hilfstabelle!$A$7),"Fehler: Bitte Sondersachverhalt (individuelle Umlage) eintragen.",""))</f>
        <v/>
      </c>
    </row>
    <row r="245" spans="1:7" x14ac:dyDescent="0.25">
      <c r="A245" s="142" t="str">
        <f>_xlfn.IFNA(VLOOKUP(B245,Stammdaten!$A$17:$B$300,2,FALSE),"")</f>
        <v/>
      </c>
      <c r="B245" s="47"/>
      <c r="C245" s="47"/>
      <c r="D245" s="4"/>
      <c r="E245" s="8"/>
      <c r="F245" s="149" t="str">
        <f>IF(ISBLANK(B245),"",IF(C245=Hilfstabelle!$H$1,Entladung!D245*Entladung!$B$12/100,IF(C245=Hilfstabelle!$H$2,Entladung!$B$12*0,IF(AND(C245=Hilfstabelle!$H$3,A245=Hilfstabelle!$A$7),Entladung!E245,0))))</f>
        <v/>
      </c>
      <c r="G245" s="151" t="str">
        <f>IF(ISBLANK(B245),"",IF(AND(ISBLANK(E245),C245=Hilfstabelle!$H$3,A245=Hilfstabelle!$A$7),"Fehler: Bitte Sondersachverhalt (individuelle Umlage) eintragen.",""))</f>
        <v/>
      </c>
    </row>
    <row r="246" spans="1:7" x14ac:dyDescent="0.25">
      <c r="A246" s="142" t="str">
        <f>_xlfn.IFNA(VLOOKUP(B246,Stammdaten!$A$17:$B$300,2,FALSE),"")</f>
        <v/>
      </c>
      <c r="B246" s="47"/>
      <c r="C246" s="47"/>
      <c r="D246" s="4"/>
      <c r="E246" s="8"/>
      <c r="F246" s="149" t="str">
        <f>IF(ISBLANK(B246),"",IF(C246=Hilfstabelle!$H$1,Entladung!D246*Entladung!$B$12/100,IF(C246=Hilfstabelle!$H$2,Entladung!$B$12*0,IF(AND(C246=Hilfstabelle!$H$3,A246=Hilfstabelle!$A$7),Entladung!E246,0))))</f>
        <v/>
      </c>
      <c r="G246" s="151" t="str">
        <f>IF(ISBLANK(B246),"",IF(AND(ISBLANK(E246),C246=Hilfstabelle!$H$3,A246=Hilfstabelle!$A$7),"Fehler: Bitte Sondersachverhalt (individuelle Umlage) eintragen.",""))</f>
        <v/>
      </c>
    </row>
    <row r="247" spans="1:7" x14ac:dyDescent="0.25">
      <c r="A247" s="142" t="str">
        <f>_xlfn.IFNA(VLOOKUP(B247,Stammdaten!$A$17:$B$300,2,FALSE),"")</f>
        <v/>
      </c>
      <c r="B247" s="47"/>
      <c r="C247" s="47"/>
      <c r="D247" s="4"/>
      <c r="E247" s="8"/>
      <c r="F247" s="149" t="str">
        <f>IF(ISBLANK(B247),"",IF(C247=Hilfstabelle!$H$1,Entladung!D247*Entladung!$B$12/100,IF(C247=Hilfstabelle!$H$2,Entladung!$B$12*0,IF(AND(C247=Hilfstabelle!$H$3,A247=Hilfstabelle!$A$7),Entladung!E247,0))))</f>
        <v/>
      </c>
      <c r="G247" s="151" t="str">
        <f>IF(ISBLANK(B247),"",IF(AND(ISBLANK(E247),C247=Hilfstabelle!$H$3,A247=Hilfstabelle!$A$7),"Fehler: Bitte Sondersachverhalt (individuelle Umlage) eintragen.",""))</f>
        <v/>
      </c>
    </row>
    <row r="248" spans="1:7" x14ac:dyDescent="0.25">
      <c r="A248" s="142" t="str">
        <f>_xlfn.IFNA(VLOOKUP(B248,Stammdaten!$A$17:$B$300,2,FALSE),"")</f>
        <v/>
      </c>
      <c r="B248" s="47"/>
      <c r="C248" s="47"/>
      <c r="D248" s="4"/>
      <c r="E248" s="8"/>
      <c r="F248" s="149" t="str">
        <f>IF(ISBLANK(B248),"",IF(C248=Hilfstabelle!$H$1,Entladung!D248*Entladung!$B$12/100,IF(C248=Hilfstabelle!$H$2,Entladung!$B$12*0,IF(AND(C248=Hilfstabelle!$H$3,A248=Hilfstabelle!$A$7),Entladung!E248,0))))</f>
        <v/>
      </c>
      <c r="G248" s="151" t="str">
        <f>IF(ISBLANK(B248),"",IF(AND(ISBLANK(E248),C248=Hilfstabelle!$H$3,A248=Hilfstabelle!$A$7),"Fehler: Bitte Sondersachverhalt (individuelle Umlage) eintragen.",""))</f>
        <v/>
      </c>
    </row>
    <row r="249" spans="1:7" x14ac:dyDescent="0.25">
      <c r="A249" s="142" t="str">
        <f>_xlfn.IFNA(VLOOKUP(B249,Stammdaten!$A$17:$B$300,2,FALSE),"")</f>
        <v/>
      </c>
      <c r="B249" s="47"/>
      <c r="C249" s="47"/>
      <c r="D249" s="4"/>
      <c r="E249" s="8"/>
      <c r="F249" s="149" t="str">
        <f>IF(ISBLANK(B249),"",IF(C249=Hilfstabelle!$H$1,Entladung!D249*Entladung!$B$12/100,IF(C249=Hilfstabelle!$H$2,Entladung!$B$12*0,IF(AND(C249=Hilfstabelle!$H$3,A249=Hilfstabelle!$A$7),Entladung!E249,0))))</f>
        <v/>
      </c>
      <c r="G249" s="151" t="str">
        <f>IF(ISBLANK(B249),"",IF(AND(ISBLANK(E249),C249=Hilfstabelle!$H$3,A249=Hilfstabelle!$A$7),"Fehler: Bitte Sondersachverhalt (individuelle Umlage) eintragen.",""))</f>
        <v/>
      </c>
    </row>
    <row r="250" spans="1:7" x14ac:dyDescent="0.25">
      <c r="A250" s="142" t="str">
        <f>_xlfn.IFNA(VLOOKUP(B250,Stammdaten!$A$17:$B$300,2,FALSE),"")</f>
        <v/>
      </c>
      <c r="B250" s="47"/>
      <c r="C250" s="47"/>
      <c r="D250" s="4"/>
      <c r="E250" s="8"/>
      <c r="F250" s="149" t="str">
        <f>IF(ISBLANK(B250),"",IF(C250=Hilfstabelle!$H$1,Entladung!D250*Entladung!$B$12/100,IF(C250=Hilfstabelle!$H$2,Entladung!$B$12*0,IF(AND(C250=Hilfstabelle!$H$3,A250=Hilfstabelle!$A$7),Entladung!E250,0))))</f>
        <v/>
      </c>
      <c r="G250" s="151" t="str">
        <f>IF(ISBLANK(B250),"",IF(AND(ISBLANK(E250),C250=Hilfstabelle!$H$3,A250=Hilfstabelle!$A$7),"Fehler: Bitte Sondersachverhalt (individuelle Umlage) eintragen.",""))</f>
        <v/>
      </c>
    </row>
    <row r="251" spans="1:7" x14ac:dyDescent="0.25">
      <c r="A251" s="142" t="str">
        <f>_xlfn.IFNA(VLOOKUP(B251,Stammdaten!$A$17:$B$300,2,FALSE),"")</f>
        <v/>
      </c>
      <c r="B251" s="47"/>
      <c r="C251" s="47"/>
      <c r="D251" s="4"/>
      <c r="E251" s="8"/>
      <c r="F251" s="149" t="str">
        <f>IF(ISBLANK(B251),"",IF(C251=Hilfstabelle!$H$1,Entladung!D251*Entladung!$B$12/100,IF(C251=Hilfstabelle!$H$2,Entladung!$B$12*0,IF(AND(C251=Hilfstabelle!$H$3,A251=Hilfstabelle!$A$7),Entladung!E251,0))))</f>
        <v/>
      </c>
      <c r="G251" s="151" t="str">
        <f>IF(ISBLANK(B251),"",IF(AND(ISBLANK(E251),C251=Hilfstabelle!$H$3,A251=Hilfstabelle!$A$7),"Fehler: Bitte Sondersachverhalt (individuelle Umlage) eintragen.",""))</f>
        <v/>
      </c>
    </row>
    <row r="252" spans="1:7" x14ac:dyDescent="0.25">
      <c r="A252" s="142" t="str">
        <f>_xlfn.IFNA(VLOOKUP(B252,Stammdaten!$A$17:$B$300,2,FALSE),"")</f>
        <v/>
      </c>
      <c r="B252" s="47"/>
      <c r="C252" s="47"/>
      <c r="D252" s="4"/>
      <c r="E252" s="8"/>
      <c r="F252" s="149" t="str">
        <f>IF(ISBLANK(B252),"",IF(C252=Hilfstabelle!$H$1,Entladung!D252*Entladung!$B$12/100,IF(C252=Hilfstabelle!$H$2,Entladung!$B$12*0,IF(AND(C252=Hilfstabelle!$H$3,A252=Hilfstabelle!$A$7),Entladung!E252,0))))</f>
        <v/>
      </c>
      <c r="G252" s="151" t="str">
        <f>IF(ISBLANK(B252),"",IF(AND(ISBLANK(E252),C252=Hilfstabelle!$H$3,A252=Hilfstabelle!$A$7),"Fehler: Bitte Sondersachverhalt (individuelle Umlage) eintragen.",""))</f>
        <v/>
      </c>
    </row>
    <row r="253" spans="1:7" x14ac:dyDescent="0.25">
      <c r="A253" s="142" t="str">
        <f>_xlfn.IFNA(VLOOKUP(B253,Stammdaten!$A$17:$B$300,2,FALSE),"")</f>
        <v/>
      </c>
      <c r="B253" s="47"/>
      <c r="C253" s="47"/>
      <c r="D253" s="4"/>
      <c r="E253" s="8"/>
      <c r="F253" s="149" t="str">
        <f>IF(ISBLANK(B253),"",IF(C253=Hilfstabelle!$H$1,Entladung!D253*Entladung!$B$12/100,IF(C253=Hilfstabelle!$H$2,Entladung!$B$12*0,IF(AND(C253=Hilfstabelle!$H$3,A253=Hilfstabelle!$A$7),Entladung!E253,0))))</f>
        <v/>
      </c>
      <c r="G253" s="151" t="str">
        <f>IF(ISBLANK(B253),"",IF(AND(ISBLANK(E253),C253=Hilfstabelle!$H$3,A253=Hilfstabelle!$A$7),"Fehler: Bitte Sondersachverhalt (individuelle Umlage) eintragen.",""))</f>
        <v/>
      </c>
    </row>
    <row r="254" spans="1:7" x14ac:dyDescent="0.25">
      <c r="A254" s="142" t="str">
        <f>_xlfn.IFNA(VLOOKUP(B254,Stammdaten!$A$17:$B$300,2,FALSE),"")</f>
        <v/>
      </c>
      <c r="B254" s="47"/>
      <c r="C254" s="47"/>
      <c r="D254" s="4"/>
      <c r="E254" s="8"/>
      <c r="F254" s="149" t="str">
        <f>IF(ISBLANK(B254),"",IF(C254=Hilfstabelle!$H$1,Entladung!D254*Entladung!$B$12/100,IF(C254=Hilfstabelle!$H$2,Entladung!$B$12*0,IF(AND(C254=Hilfstabelle!$H$3,A254=Hilfstabelle!$A$7),Entladung!E254,0))))</f>
        <v/>
      </c>
      <c r="G254" s="151" t="str">
        <f>IF(ISBLANK(B254),"",IF(AND(ISBLANK(E254),C254=Hilfstabelle!$H$3,A254=Hilfstabelle!$A$7),"Fehler: Bitte Sondersachverhalt (individuelle Umlage) eintragen.",""))</f>
        <v/>
      </c>
    </row>
    <row r="255" spans="1:7" x14ac:dyDescent="0.25">
      <c r="A255" s="142" t="str">
        <f>_xlfn.IFNA(VLOOKUP(B255,Stammdaten!$A$17:$B$300,2,FALSE),"")</f>
        <v/>
      </c>
      <c r="B255" s="47"/>
      <c r="C255" s="47"/>
      <c r="D255" s="4"/>
      <c r="E255" s="8"/>
      <c r="F255" s="149" t="str">
        <f>IF(ISBLANK(B255),"",IF(C255=Hilfstabelle!$H$1,Entladung!D255*Entladung!$B$12/100,IF(C255=Hilfstabelle!$H$2,Entladung!$B$12*0,IF(AND(C255=Hilfstabelle!$H$3,A255=Hilfstabelle!$A$7),Entladung!E255,0))))</f>
        <v/>
      </c>
      <c r="G255" s="151" t="str">
        <f>IF(ISBLANK(B255),"",IF(AND(ISBLANK(E255),C255=Hilfstabelle!$H$3,A255=Hilfstabelle!$A$7),"Fehler: Bitte Sondersachverhalt (individuelle Umlage) eintragen.",""))</f>
        <v/>
      </c>
    </row>
    <row r="256" spans="1:7" x14ac:dyDescent="0.25">
      <c r="A256" s="142" t="str">
        <f>_xlfn.IFNA(VLOOKUP(B256,Stammdaten!$A$17:$B$300,2,FALSE),"")</f>
        <v/>
      </c>
      <c r="B256" s="47"/>
      <c r="C256" s="47"/>
      <c r="D256" s="4"/>
      <c r="E256" s="8"/>
      <c r="F256" s="149" t="str">
        <f>IF(ISBLANK(B256),"",IF(C256=Hilfstabelle!$H$1,Entladung!D256*Entladung!$B$12/100,IF(C256=Hilfstabelle!$H$2,Entladung!$B$12*0,IF(AND(C256=Hilfstabelle!$H$3,A256=Hilfstabelle!$A$7),Entladung!E256,0))))</f>
        <v/>
      </c>
      <c r="G256" s="151" t="str">
        <f>IF(ISBLANK(B256),"",IF(AND(ISBLANK(E256),C256=Hilfstabelle!$H$3,A256=Hilfstabelle!$A$7),"Fehler: Bitte Sondersachverhalt (individuelle Umlage) eintragen.",""))</f>
        <v/>
      </c>
    </row>
    <row r="257" spans="1:7" x14ac:dyDescent="0.25">
      <c r="A257" s="142" t="str">
        <f>_xlfn.IFNA(VLOOKUP(B257,Stammdaten!$A$17:$B$300,2,FALSE),"")</f>
        <v/>
      </c>
      <c r="B257" s="47"/>
      <c r="C257" s="47"/>
      <c r="D257" s="4"/>
      <c r="E257" s="8"/>
      <c r="F257" s="149" t="str">
        <f>IF(ISBLANK(B257),"",IF(C257=Hilfstabelle!$H$1,Entladung!D257*Entladung!$B$12/100,IF(C257=Hilfstabelle!$H$2,Entladung!$B$12*0,IF(AND(C257=Hilfstabelle!$H$3,A257=Hilfstabelle!$A$7),Entladung!E257,0))))</f>
        <v/>
      </c>
      <c r="G257" s="151" t="str">
        <f>IF(ISBLANK(B257),"",IF(AND(ISBLANK(E257),C257=Hilfstabelle!$H$3,A257=Hilfstabelle!$A$7),"Fehler: Bitte Sondersachverhalt (individuelle Umlage) eintragen.",""))</f>
        <v/>
      </c>
    </row>
    <row r="258" spans="1:7" x14ac:dyDescent="0.25">
      <c r="A258" s="142" t="str">
        <f>_xlfn.IFNA(VLOOKUP(B258,Stammdaten!$A$17:$B$300,2,FALSE),"")</f>
        <v/>
      </c>
      <c r="B258" s="47"/>
      <c r="C258" s="47"/>
      <c r="D258" s="4"/>
      <c r="E258" s="8"/>
      <c r="F258" s="149" t="str">
        <f>IF(ISBLANK(B258),"",IF(C258=Hilfstabelle!$H$1,Entladung!D258*Entladung!$B$12/100,IF(C258=Hilfstabelle!$H$2,Entladung!$B$12*0,IF(AND(C258=Hilfstabelle!$H$3,A258=Hilfstabelle!$A$7),Entladung!E258,0))))</f>
        <v/>
      </c>
      <c r="G258" s="151" t="str">
        <f>IF(ISBLANK(B258),"",IF(AND(ISBLANK(E258),C258=Hilfstabelle!$H$3,A258=Hilfstabelle!$A$7),"Fehler: Bitte Sondersachverhalt (individuelle Umlage) eintragen.",""))</f>
        <v/>
      </c>
    </row>
    <row r="259" spans="1:7" x14ac:dyDescent="0.25">
      <c r="A259" s="142" t="str">
        <f>_xlfn.IFNA(VLOOKUP(B259,Stammdaten!$A$17:$B$300,2,FALSE),"")</f>
        <v/>
      </c>
      <c r="B259" s="47"/>
      <c r="C259" s="47"/>
      <c r="D259" s="4"/>
      <c r="E259" s="8"/>
      <c r="F259" s="149" t="str">
        <f>IF(ISBLANK(B259),"",IF(C259=Hilfstabelle!$H$1,Entladung!D259*Entladung!$B$12/100,IF(C259=Hilfstabelle!$H$2,Entladung!$B$12*0,IF(AND(C259=Hilfstabelle!$H$3,A259=Hilfstabelle!$A$7),Entladung!E259,0))))</f>
        <v/>
      </c>
      <c r="G259" s="151" t="str">
        <f>IF(ISBLANK(B259),"",IF(AND(ISBLANK(E259),C259=Hilfstabelle!$H$3,A259=Hilfstabelle!$A$7),"Fehler: Bitte Sondersachverhalt (individuelle Umlage) eintragen.",""))</f>
        <v/>
      </c>
    </row>
    <row r="260" spans="1:7" x14ac:dyDescent="0.25">
      <c r="A260" s="142" t="str">
        <f>_xlfn.IFNA(VLOOKUP(B260,Stammdaten!$A$17:$B$300,2,FALSE),"")</f>
        <v/>
      </c>
      <c r="B260" s="47"/>
      <c r="C260" s="47"/>
      <c r="D260" s="4"/>
      <c r="E260" s="8"/>
      <c r="F260" s="149" t="str">
        <f>IF(ISBLANK(B260),"",IF(C260=Hilfstabelle!$H$1,Entladung!D260*Entladung!$B$12/100,IF(C260=Hilfstabelle!$H$2,Entladung!$B$12*0,IF(AND(C260=Hilfstabelle!$H$3,A260=Hilfstabelle!$A$7),Entladung!E260,0))))</f>
        <v/>
      </c>
      <c r="G260" s="151" t="str">
        <f>IF(ISBLANK(B260),"",IF(AND(ISBLANK(E260),C260=Hilfstabelle!$H$3,A260=Hilfstabelle!$A$7),"Fehler: Bitte Sondersachverhalt (individuelle Umlage) eintragen.",""))</f>
        <v/>
      </c>
    </row>
    <row r="261" spans="1:7" x14ac:dyDescent="0.25">
      <c r="A261" s="142" t="str">
        <f>_xlfn.IFNA(VLOOKUP(B261,Stammdaten!$A$17:$B$300,2,FALSE),"")</f>
        <v/>
      </c>
      <c r="B261" s="47"/>
      <c r="C261" s="47"/>
      <c r="D261" s="4"/>
      <c r="E261" s="8"/>
      <c r="F261" s="149" t="str">
        <f>IF(ISBLANK(B261),"",IF(C261=Hilfstabelle!$H$1,Entladung!D261*Entladung!$B$12/100,IF(C261=Hilfstabelle!$H$2,Entladung!$B$12*0,IF(AND(C261=Hilfstabelle!$H$3,A261=Hilfstabelle!$A$7),Entladung!E261,0))))</f>
        <v/>
      </c>
      <c r="G261" s="151" t="str">
        <f>IF(ISBLANK(B261),"",IF(AND(ISBLANK(E261),C261=Hilfstabelle!$H$3,A261=Hilfstabelle!$A$7),"Fehler: Bitte Sondersachverhalt (individuelle Umlage) eintragen.",""))</f>
        <v/>
      </c>
    </row>
    <row r="262" spans="1:7" x14ac:dyDescent="0.25">
      <c r="A262" s="142" t="str">
        <f>_xlfn.IFNA(VLOOKUP(B262,Stammdaten!$A$17:$B$300,2,FALSE),"")</f>
        <v/>
      </c>
      <c r="B262" s="47"/>
      <c r="C262" s="47"/>
      <c r="D262" s="4"/>
      <c r="E262" s="8"/>
      <c r="F262" s="149" t="str">
        <f>IF(ISBLANK(B262),"",IF(C262=Hilfstabelle!$H$1,Entladung!D262*Entladung!$B$12/100,IF(C262=Hilfstabelle!$H$2,Entladung!$B$12*0,IF(AND(C262=Hilfstabelle!$H$3,A262=Hilfstabelle!$A$7),Entladung!E262,0))))</f>
        <v/>
      </c>
      <c r="G262" s="151" t="str">
        <f>IF(ISBLANK(B262),"",IF(AND(ISBLANK(E262),C262=Hilfstabelle!$H$3,A262=Hilfstabelle!$A$7),"Fehler: Bitte Sondersachverhalt (individuelle Umlage) eintragen.",""))</f>
        <v/>
      </c>
    </row>
    <row r="263" spans="1:7" x14ac:dyDescent="0.25">
      <c r="A263" s="142" t="str">
        <f>_xlfn.IFNA(VLOOKUP(B263,Stammdaten!$A$17:$B$300,2,FALSE),"")</f>
        <v/>
      </c>
      <c r="B263" s="47"/>
      <c r="C263" s="47"/>
      <c r="D263" s="4"/>
      <c r="E263" s="8"/>
      <c r="F263" s="149" t="str">
        <f>IF(ISBLANK(B263),"",IF(C263=Hilfstabelle!$H$1,Entladung!D263*Entladung!$B$12/100,IF(C263=Hilfstabelle!$H$2,Entladung!$B$12*0,IF(AND(C263=Hilfstabelle!$H$3,A263=Hilfstabelle!$A$7),Entladung!E263,0))))</f>
        <v/>
      </c>
      <c r="G263" s="151" t="str">
        <f>IF(ISBLANK(B263),"",IF(AND(ISBLANK(E263),C263=Hilfstabelle!$H$3,A263=Hilfstabelle!$A$7),"Fehler: Bitte Sondersachverhalt (individuelle Umlage) eintragen.",""))</f>
        <v/>
      </c>
    </row>
    <row r="264" spans="1:7" x14ac:dyDescent="0.25">
      <c r="A264" s="142" t="str">
        <f>_xlfn.IFNA(VLOOKUP(B264,Stammdaten!$A$17:$B$300,2,FALSE),"")</f>
        <v/>
      </c>
      <c r="B264" s="47"/>
      <c r="C264" s="47"/>
      <c r="D264" s="4"/>
      <c r="E264" s="8"/>
      <c r="F264" s="149" t="str">
        <f>IF(ISBLANK(B264),"",IF(C264=Hilfstabelle!$H$1,Entladung!D264*Entladung!$B$12/100,IF(C264=Hilfstabelle!$H$2,Entladung!$B$12*0,IF(AND(C264=Hilfstabelle!$H$3,A264=Hilfstabelle!$A$7),Entladung!E264,0))))</f>
        <v/>
      </c>
      <c r="G264" s="151" t="str">
        <f>IF(ISBLANK(B264),"",IF(AND(ISBLANK(E264),C264=Hilfstabelle!$H$3,A264=Hilfstabelle!$A$7),"Fehler: Bitte Sondersachverhalt (individuelle Umlage) eintragen.",""))</f>
        <v/>
      </c>
    </row>
    <row r="265" spans="1:7" x14ac:dyDescent="0.25">
      <c r="A265" s="142" t="str">
        <f>_xlfn.IFNA(VLOOKUP(B265,Stammdaten!$A$17:$B$300,2,FALSE),"")</f>
        <v/>
      </c>
      <c r="B265" s="47"/>
      <c r="C265" s="47"/>
      <c r="D265" s="4"/>
      <c r="E265" s="8"/>
      <c r="F265" s="149" t="str">
        <f>IF(ISBLANK(B265),"",IF(C265=Hilfstabelle!$H$1,Entladung!D265*Entladung!$B$12/100,IF(C265=Hilfstabelle!$H$2,Entladung!$B$12*0,IF(AND(C265=Hilfstabelle!$H$3,A265=Hilfstabelle!$A$7),Entladung!E265,0))))</f>
        <v/>
      </c>
      <c r="G265" s="151" t="str">
        <f>IF(ISBLANK(B265),"",IF(AND(ISBLANK(E265),C265=Hilfstabelle!$H$3,A265=Hilfstabelle!$A$7),"Fehler: Bitte Sondersachverhalt (individuelle Umlage) eintragen.",""))</f>
        <v/>
      </c>
    </row>
    <row r="266" spans="1:7" x14ac:dyDescent="0.25">
      <c r="A266" s="142" t="str">
        <f>_xlfn.IFNA(VLOOKUP(B266,Stammdaten!$A$17:$B$300,2,FALSE),"")</f>
        <v/>
      </c>
      <c r="B266" s="47"/>
      <c r="C266" s="47"/>
      <c r="D266" s="4"/>
      <c r="E266" s="8"/>
      <c r="F266" s="149" t="str">
        <f>IF(ISBLANK(B266),"",IF(C266=Hilfstabelle!$H$1,Entladung!D266*Entladung!$B$12/100,IF(C266=Hilfstabelle!$H$2,Entladung!$B$12*0,IF(AND(C266=Hilfstabelle!$H$3,A266=Hilfstabelle!$A$7),Entladung!E266,0))))</f>
        <v/>
      </c>
      <c r="G266" s="151" t="str">
        <f>IF(ISBLANK(B266),"",IF(AND(ISBLANK(E266),C266=Hilfstabelle!$H$3,A266=Hilfstabelle!$A$7),"Fehler: Bitte Sondersachverhalt (individuelle Umlage) eintragen.",""))</f>
        <v/>
      </c>
    </row>
    <row r="267" spans="1:7" x14ac:dyDescent="0.25">
      <c r="A267" s="142" t="str">
        <f>_xlfn.IFNA(VLOOKUP(B267,Stammdaten!$A$17:$B$300,2,FALSE),"")</f>
        <v/>
      </c>
      <c r="B267" s="47"/>
      <c r="C267" s="47"/>
      <c r="D267" s="4"/>
      <c r="E267" s="8"/>
      <c r="F267" s="149" t="str">
        <f>IF(ISBLANK(B267),"",IF(C267=Hilfstabelle!$H$1,Entladung!D267*Entladung!$B$12/100,IF(C267=Hilfstabelle!$H$2,Entladung!$B$12*0,IF(AND(C267=Hilfstabelle!$H$3,A267=Hilfstabelle!$A$7),Entladung!E267,0))))</f>
        <v/>
      </c>
      <c r="G267" s="151" t="str">
        <f>IF(ISBLANK(B267),"",IF(AND(ISBLANK(E267),C267=Hilfstabelle!$H$3,A267=Hilfstabelle!$A$7),"Fehler: Bitte Sondersachverhalt (individuelle Umlage) eintragen.",""))</f>
        <v/>
      </c>
    </row>
    <row r="268" spans="1:7" x14ac:dyDescent="0.25">
      <c r="A268" s="142" t="str">
        <f>_xlfn.IFNA(VLOOKUP(B268,Stammdaten!$A$17:$B$300,2,FALSE),"")</f>
        <v/>
      </c>
      <c r="B268" s="47"/>
      <c r="C268" s="47"/>
      <c r="D268" s="4"/>
      <c r="E268" s="8"/>
      <c r="F268" s="149" t="str">
        <f>IF(ISBLANK(B268),"",IF(C268=Hilfstabelle!$H$1,Entladung!D268*Entladung!$B$12/100,IF(C268=Hilfstabelle!$H$2,Entladung!$B$12*0,IF(AND(C268=Hilfstabelle!$H$3,A268=Hilfstabelle!$A$7),Entladung!E268,0))))</f>
        <v/>
      </c>
      <c r="G268" s="151" t="str">
        <f>IF(ISBLANK(B268),"",IF(AND(ISBLANK(E268),C268=Hilfstabelle!$H$3,A268=Hilfstabelle!$A$7),"Fehler: Bitte Sondersachverhalt (individuelle Umlage) eintragen.",""))</f>
        <v/>
      </c>
    </row>
    <row r="269" spans="1:7" x14ac:dyDescent="0.25">
      <c r="A269" s="142" t="str">
        <f>_xlfn.IFNA(VLOOKUP(B269,Stammdaten!$A$17:$B$300,2,FALSE),"")</f>
        <v/>
      </c>
      <c r="B269" s="47"/>
      <c r="C269" s="47"/>
      <c r="D269" s="4"/>
      <c r="E269" s="8"/>
      <c r="F269" s="149" t="str">
        <f>IF(ISBLANK(B269),"",IF(C269=Hilfstabelle!$H$1,Entladung!D269*Entladung!$B$12/100,IF(C269=Hilfstabelle!$H$2,Entladung!$B$12*0,IF(AND(C269=Hilfstabelle!$H$3,A269=Hilfstabelle!$A$7),Entladung!E269,0))))</f>
        <v/>
      </c>
      <c r="G269" s="151" t="str">
        <f>IF(ISBLANK(B269),"",IF(AND(ISBLANK(E269),C269=Hilfstabelle!$H$3,A269=Hilfstabelle!$A$7),"Fehler: Bitte Sondersachverhalt (individuelle Umlage) eintragen.",""))</f>
        <v/>
      </c>
    </row>
    <row r="270" spans="1:7" x14ac:dyDescent="0.25">
      <c r="A270" s="142" t="str">
        <f>_xlfn.IFNA(VLOOKUP(B270,Stammdaten!$A$17:$B$300,2,FALSE),"")</f>
        <v/>
      </c>
      <c r="B270" s="47"/>
      <c r="C270" s="47"/>
      <c r="D270" s="4"/>
      <c r="E270" s="8"/>
      <c r="F270" s="149" t="str">
        <f>IF(ISBLANK(B270),"",IF(C270=Hilfstabelle!$H$1,Entladung!D270*Entladung!$B$12/100,IF(C270=Hilfstabelle!$H$2,Entladung!$B$12*0,IF(AND(C270=Hilfstabelle!$H$3,A270=Hilfstabelle!$A$7),Entladung!E270,0))))</f>
        <v/>
      </c>
      <c r="G270" s="151" t="str">
        <f>IF(ISBLANK(B270),"",IF(AND(ISBLANK(E270),C270=Hilfstabelle!$H$3,A270=Hilfstabelle!$A$7),"Fehler: Bitte Sondersachverhalt (individuelle Umlage) eintragen.",""))</f>
        <v/>
      </c>
    </row>
    <row r="271" spans="1:7" x14ac:dyDescent="0.25">
      <c r="A271" s="142" t="str">
        <f>_xlfn.IFNA(VLOOKUP(B271,Stammdaten!$A$17:$B$300,2,FALSE),"")</f>
        <v/>
      </c>
      <c r="B271" s="47"/>
      <c r="C271" s="47"/>
      <c r="D271" s="4"/>
      <c r="E271" s="8"/>
      <c r="F271" s="149" t="str">
        <f>IF(ISBLANK(B271),"",IF(C271=Hilfstabelle!$H$1,Entladung!D271*Entladung!$B$12/100,IF(C271=Hilfstabelle!$H$2,Entladung!$B$12*0,IF(AND(C271=Hilfstabelle!$H$3,A271=Hilfstabelle!$A$7),Entladung!E271,0))))</f>
        <v/>
      </c>
      <c r="G271" s="151" t="str">
        <f>IF(ISBLANK(B271),"",IF(AND(ISBLANK(E271),C271=Hilfstabelle!$H$3,A271=Hilfstabelle!$A$7),"Fehler: Bitte Sondersachverhalt (individuelle Umlage) eintragen.",""))</f>
        <v/>
      </c>
    </row>
    <row r="272" spans="1:7" x14ac:dyDescent="0.25">
      <c r="A272" s="142" t="str">
        <f>_xlfn.IFNA(VLOOKUP(B272,Stammdaten!$A$17:$B$300,2,FALSE),"")</f>
        <v/>
      </c>
      <c r="B272" s="47"/>
      <c r="C272" s="47"/>
      <c r="D272" s="4"/>
      <c r="E272" s="8"/>
      <c r="F272" s="149" t="str">
        <f>IF(ISBLANK(B272),"",IF(C272=Hilfstabelle!$H$1,Entladung!D272*Entladung!$B$12/100,IF(C272=Hilfstabelle!$H$2,Entladung!$B$12*0,IF(AND(C272=Hilfstabelle!$H$3,A272=Hilfstabelle!$A$7),Entladung!E272,0))))</f>
        <v/>
      </c>
      <c r="G272" s="151" t="str">
        <f>IF(ISBLANK(B272),"",IF(AND(ISBLANK(E272),C272=Hilfstabelle!$H$3,A272=Hilfstabelle!$A$7),"Fehler: Bitte Sondersachverhalt (individuelle Umlage) eintragen.",""))</f>
        <v/>
      </c>
    </row>
    <row r="273" spans="1:7" x14ac:dyDescent="0.25">
      <c r="A273" s="142" t="str">
        <f>_xlfn.IFNA(VLOOKUP(B273,Stammdaten!$A$17:$B$300,2,FALSE),"")</f>
        <v/>
      </c>
      <c r="B273" s="47"/>
      <c r="C273" s="47"/>
      <c r="D273" s="4"/>
      <c r="E273" s="8"/>
      <c r="F273" s="149" t="str">
        <f>IF(ISBLANK(B273),"",IF(C273=Hilfstabelle!$H$1,Entladung!D273*Entladung!$B$12/100,IF(C273=Hilfstabelle!$H$2,Entladung!$B$12*0,IF(AND(C273=Hilfstabelle!$H$3,A273=Hilfstabelle!$A$7),Entladung!E273,0))))</f>
        <v/>
      </c>
      <c r="G273" s="151" t="str">
        <f>IF(ISBLANK(B273),"",IF(AND(ISBLANK(E273),C273=Hilfstabelle!$H$3,A273=Hilfstabelle!$A$7),"Fehler: Bitte Sondersachverhalt (individuelle Umlage) eintragen.",""))</f>
        <v/>
      </c>
    </row>
    <row r="274" spans="1:7" x14ac:dyDescent="0.25">
      <c r="A274" s="142" t="str">
        <f>_xlfn.IFNA(VLOOKUP(B274,Stammdaten!$A$17:$B$300,2,FALSE),"")</f>
        <v/>
      </c>
      <c r="B274" s="47"/>
      <c r="C274" s="47"/>
      <c r="D274" s="4"/>
      <c r="E274" s="8"/>
      <c r="F274" s="149" t="str">
        <f>IF(ISBLANK(B274),"",IF(C274=Hilfstabelle!$H$1,Entladung!D274*Entladung!$B$12/100,IF(C274=Hilfstabelle!$H$2,Entladung!$B$12*0,IF(AND(C274=Hilfstabelle!$H$3,A274=Hilfstabelle!$A$7),Entladung!E274,0))))</f>
        <v/>
      </c>
      <c r="G274" s="151" t="str">
        <f>IF(ISBLANK(B274),"",IF(AND(ISBLANK(E274),C274=Hilfstabelle!$H$3,A274=Hilfstabelle!$A$7),"Fehler: Bitte Sondersachverhalt (individuelle Umlage) eintragen.",""))</f>
        <v/>
      </c>
    </row>
    <row r="275" spans="1:7" x14ac:dyDescent="0.25">
      <c r="A275" s="142" t="str">
        <f>_xlfn.IFNA(VLOOKUP(B275,Stammdaten!$A$17:$B$300,2,FALSE),"")</f>
        <v/>
      </c>
      <c r="B275" s="47"/>
      <c r="C275" s="47"/>
      <c r="D275" s="4"/>
      <c r="E275" s="8"/>
      <c r="F275" s="149" t="str">
        <f>IF(ISBLANK(B275),"",IF(C275=Hilfstabelle!$H$1,Entladung!D275*Entladung!$B$12/100,IF(C275=Hilfstabelle!$H$2,Entladung!$B$12*0,IF(AND(C275=Hilfstabelle!$H$3,A275=Hilfstabelle!$A$7),Entladung!E275,0))))</f>
        <v/>
      </c>
      <c r="G275" s="151" t="str">
        <f>IF(ISBLANK(B275),"",IF(AND(ISBLANK(E275),C275=Hilfstabelle!$H$3,A275=Hilfstabelle!$A$7),"Fehler: Bitte Sondersachverhalt (individuelle Umlage) eintragen.",""))</f>
        <v/>
      </c>
    </row>
    <row r="276" spans="1:7" x14ac:dyDescent="0.25">
      <c r="A276" s="142" t="str">
        <f>_xlfn.IFNA(VLOOKUP(B276,Stammdaten!$A$17:$B$300,2,FALSE),"")</f>
        <v/>
      </c>
      <c r="B276" s="47"/>
      <c r="C276" s="47"/>
      <c r="D276" s="4"/>
      <c r="E276" s="8"/>
      <c r="F276" s="149" t="str">
        <f>IF(ISBLANK(B276),"",IF(C276=Hilfstabelle!$H$1,Entladung!D276*Entladung!$B$12/100,IF(C276=Hilfstabelle!$H$2,Entladung!$B$12*0,IF(AND(C276=Hilfstabelle!$H$3,A276=Hilfstabelle!$A$7),Entladung!E276,0))))</f>
        <v/>
      </c>
      <c r="G276" s="151" t="str">
        <f>IF(ISBLANK(B276),"",IF(AND(ISBLANK(E276),C276=Hilfstabelle!$H$3,A276=Hilfstabelle!$A$7),"Fehler: Bitte Sondersachverhalt (individuelle Umlage) eintragen.",""))</f>
        <v/>
      </c>
    </row>
    <row r="277" spans="1:7" x14ac:dyDescent="0.25">
      <c r="A277" s="142" t="str">
        <f>_xlfn.IFNA(VLOOKUP(B277,Stammdaten!$A$17:$B$300,2,FALSE),"")</f>
        <v/>
      </c>
      <c r="B277" s="47"/>
      <c r="C277" s="47"/>
      <c r="D277" s="4"/>
      <c r="E277" s="8"/>
      <c r="F277" s="149" t="str">
        <f>IF(ISBLANK(B277),"",IF(C277=Hilfstabelle!$H$1,Entladung!D277*Entladung!$B$12/100,IF(C277=Hilfstabelle!$H$2,Entladung!$B$12*0,IF(AND(C277=Hilfstabelle!$H$3,A277=Hilfstabelle!$A$7),Entladung!E277,0))))</f>
        <v/>
      </c>
      <c r="G277" s="151" t="str">
        <f>IF(ISBLANK(B277),"",IF(AND(ISBLANK(E277),C277=Hilfstabelle!$H$3,A277=Hilfstabelle!$A$7),"Fehler: Bitte Sondersachverhalt (individuelle Umlage) eintragen.",""))</f>
        <v/>
      </c>
    </row>
    <row r="278" spans="1:7" x14ac:dyDescent="0.25">
      <c r="A278" s="142" t="str">
        <f>_xlfn.IFNA(VLOOKUP(B278,Stammdaten!$A$17:$B$300,2,FALSE),"")</f>
        <v/>
      </c>
      <c r="B278" s="47"/>
      <c r="C278" s="47"/>
      <c r="D278" s="4"/>
      <c r="E278" s="8"/>
      <c r="F278" s="149" t="str">
        <f>IF(ISBLANK(B278),"",IF(C278=Hilfstabelle!$H$1,Entladung!D278*Entladung!$B$12/100,IF(C278=Hilfstabelle!$H$2,Entladung!$B$12*0,IF(AND(C278=Hilfstabelle!$H$3,A278=Hilfstabelle!$A$7),Entladung!E278,0))))</f>
        <v/>
      </c>
      <c r="G278" s="151" t="str">
        <f>IF(ISBLANK(B278),"",IF(AND(ISBLANK(E278),C278=Hilfstabelle!$H$3,A278=Hilfstabelle!$A$7),"Fehler: Bitte Sondersachverhalt (individuelle Umlage) eintragen.",""))</f>
        <v/>
      </c>
    </row>
    <row r="279" spans="1:7" x14ac:dyDescent="0.25">
      <c r="A279" s="142" t="str">
        <f>_xlfn.IFNA(VLOOKUP(B279,Stammdaten!$A$17:$B$300,2,FALSE),"")</f>
        <v/>
      </c>
      <c r="B279" s="47"/>
      <c r="C279" s="47"/>
      <c r="D279" s="4"/>
      <c r="E279" s="8"/>
      <c r="F279" s="149" t="str">
        <f>IF(ISBLANK(B279),"",IF(C279=Hilfstabelle!$H$1,Entladung!D279*Entladung!$B$12/100,IF(C279=Hilfstabelle!$H$2,Entladung!$B$12*0,IF(AND(C279=Hilfstabelle!$H$3,A279=Hilfstabelle!$A$7),Entladung!E279,0))))</f>
        <v/>
      </c>
      <c r="G279" s="151" t="str">
        <f>IF(ISBLANK(B279),"",IF(AND(ISBLANK(E279),C279=Hilfstabelle!$H$3,A279=Hilfstabelle!$A$7),"Fehler: Bitte Sondersachverhalt (individuelle Umlage) eintragen.",""))</f>
        <v/>
      </c>
    </row>
    <row r="280" spans="1:7" x14ac:dyDescent="0.25">
      <c r="A280" s="142" t="str">
        <f>_xlfn.IFNA(VLOOKUP(B280,Stammdaten!$A$17:$B$300,2,FALSE),"")</f>
        <v/>
      </c>
      <c r="B280" s="47"/>
      <c r="C280" s="47"/>
      <c r="D280" s="4"/>
      <c r="E280" s="8"/>
      <c r="F280" s="149" t="str">
        <f>IF(ISBLANK(B280),"",IF(C280=Hilfstabelle!$H$1,Entladung!D280*Entladung!$B$12/100,IF(C280=Hilfstabelle!$H$2,Entladung!$B$12*0,IF(AND(C280=Hilfstabelle!$H$3,A280=Hilfstabelle!$A$7),Entladung!E280,0))))</f>
        <v/>
      </c>
      <c r="G280" s="151" t="str">
        <f>IF(ISBLANK(B280),"",IF(AND(ISBLANK(E280),C280=Hilfstabelle!$H$3,A280=Hilfstabelle!$A$7),"Fehler: Bitte Sondersachverhalt (individuelle Umlage) eintragen.",""))</f>
        <v/>
      </c>
    </row>
    <row r="281" spans="1:7" x14ac:dyDescent="0.25">
      <c r="A281" s="142" t="str">
        <f>_xlfn.IFNA(VLOOKUP(B281,Stammdaten!$A$17:$B$300,2,FALSE),"")</f>
        <v/>
      </c>
      <c r="B281" s="47"/>
      <c r="C281" s="47"/>
      <c r="D281" s="4"/>
      <c r="E281" s="8"/>
      <c r="F281" s="149" t="str">
        <f>IF(ISBLANK(B281),"",IF(C281=Hilfstabelle!$H$1,Entladung!D281*Entladung!$B$12/100,IF(C281=Hilfstabelle!$H$2,Entladung!$B$12*0,IF(AND(C281=Hilfstabelle!$H$3,A281=Hilfstabelle!$A$7),Entladung!E281,0))))</f>
        <v/>
      </c>
      <c r="G281" s="151" t="str">
        <f>IF(ISBLANK(B281),"",IF(AND(ISBLANK(E281),C281=Hilfstabelle!$H$3,A281=Hilfstabelle!$A$7),"Fehler: Bitte Sondersachverhalt (individuelle Umlage) eintragen.",""))</f>
        <v/>
      </c>
    </row>
    <row r="282" spans="1:7" x14ac:dyDescent="0.25">
      <c r="A282" s="142" t="str">
        <f>_xlfn.IFNA(VLOOKUP(B282,Stammdaten!$A$17:$B$300,2,FALSE),"")</f>
        <v/>
      </c>
      <c r="B282" s="47"/>
      <c r="C282" s="47"/>
      <c r="D282" s="4"/>
      <c r="E282" s="8"/>
      <c r="F282" s="149" t="str">
        <f>IF(ISBLANK(B282),"",IF(C282=Hilfstabelle!$H$1,Entladung!D282*Entladung!$B$12/100,IF(C282=Hilfstabelle!$H$2,Entladung!$B$12*0,IF(AND(C282=Hilfstabelle!$H$3,A282=Hilfstabelle!$A$7),Entladung!E282,0))))</f>
        <v/>
      </c>
      <c r="G282" s="151" t="str">
        <f>IF(ISBLANK(B282),"",IF(AND(ISBLANK(E282),C282=Hilfstabelle!$H$3,A282=Hilfstabelle!$A$7),"Fehler: Bitte Sondersachverhalt (individuelle Umlage) eintragen.",""))</f>
        <v/>
      </c>
    </row>
    <row r="283" spans="1:7" x14ac:dyDescent="0.25">
      <c r="A283" s="142" t="str">
        <f>_xlfn.IFNA(VLOOKUP(B283,Stammdaten!$A$17:$B$300,2,FALSE),"")</f>
        <v/>
      </c>
      <c r="B283" s="47"/>
      <c r="C283" s="47"/>
      <c r="D283" s="4"/>
      <c r="E283" s="8"/>
      <c r="F283" s="149" t="str">
        <f>IF(ISBLANK(B283),"",IF(C283=Hilfstabelle!$H$1,Entladung!D283*Entladung!$B$12/100,IF(C283=Hilfstabelle!$H$2,Entladung!$B$12*0,IF(AND(C283=Hilfstabelle!$H$3,A283=Hilfstabelle!$A$7),Entladung!E283,0))))</f>
        <v/>
      </c>
      <c r="G283" s="151" t="str">
        <f>IF(ISBLANK(B283),"",IF(AND(ISBLANK(E283),C283=Hilfstabelle!$H$3,A283=Hilfstabelle!$A$7),"Fehler: Bitte Sondersachverhalt (individuelle Umlage) eintragen.",""))</f>
        <v/>
      </c>
    </row>
    <row r="284" spans="1:7" x14ac:dyDescent="0.25">
      <c r="A284" s="142" t="str">
        <f>_xlfn.IFNA(VLOOKUP(B284,Stammdaten!$A$17:$B$300,2,FALSE),"")</f>
        <v/>
      </c>
      <c r="B284" s="47"/>
      <c r="C284" s="47"/>
      <c r="D284" s="4"/>
      <c r="E284" s="8"/>
      <c r="F284" s="149" t="str">
        <f>IF(ISBLANK(B284),"",IF(C284=Hilfstabelle!$H$1,Entladung!D284*Entladung!$B$12/100,IF(C284=Hilfstabelle!$H$2,Entladung!$B$12*0,IF(AND(C284=Hilfstabelle!$H$3,A284=Hilfstabelle!$A$7),Entladung!E284,0))))</f>
        <v/>
      </c>
      <c r="G284" s="151" t="str">
        <f>IF(ISBLANK(B284),"",IF(AND(ISBLANK(E284),C284=Hilfstabelle!$H$3,A284=Hilfstabelle!$A$7),"Fehler: Bitte Sondersachverhalt (individuelle Umlage) eintragen.",""))</f>
        <v/>
      </c>
    </row>
    <row r="285" spans="1:7" x14ac:dyDescent="0.25">
      <c r="A285" s="142" t="str">
        <f>_xlfn.IFNA(VLOOKUP(B285,Stammdaten!$A$17:$B$300,2,FALSE),"")</f>
        <v/>
      </c>
      <c r="B285" s="47"/>
      <c r="C285" s="47"/>
      <c r="D285" s="4"/>
      <c r="E285" s="8"/>
      <c r="F285" s="149" t="str">
        <f>IF(ISBLANK(B285),"",IF(C285=Hilfstabelle!$H$1,Entladung!D285*Entladung!$B$12/100,IF(C285=Hilfstabelle!$H$2,Entladung!$B$12*0,IF(AND(C285=Hilfstabelle!$H$3,A285=Hilfstabelle!$A$7),Entladung!E285,0))))</f>
        <v/>
      </c>
      <c r="G285" s="151" t="str">
        <f>IF(ISBLANK(B285),"",IF(AND(ISBLANK(E285),C285=Hilfstabelle!$H$3,A285=Hilfstabelle!$A$7),"Fehler: Bitte Sondersachverhalt (individuelle Umlage) eintragen.",""))</f>
        <v/>
      </c>
    </row>
    <row r="286" spans="1:7" x14ac:dyDescent="0.25">
      <c r="A286" s="142" t="str">
        <f>_xlfn.IFNA(VLOOKUP(B286,Stammdaten!$A$17:$B$300,2,FALSE),"")</f>
        <v/>
      </c>
      <c r="B286" s="47"/>
      <c r="C286" s="47"/>
      <c r="D286" s="4"/>
      <c r="E286" s="8"/>
      <c r="F286" s="149" t="str">
        <f>IF(ISBLANK(B286),"",IF(C286=Hilfstabelle!$H$1,Entladung!D286*Entladung!$B$12/100,IF(C286=Hilfstabelle!$H$2,Entladung!$B$12*0,IF(AND(C286=Hilfstabelle!$H$3,A286=Hilfstabelle!$A$7),Entladung!E286,0))))</f>
        <v/>
      </c>
      <c r="G286" s="151" t="str">
        <f>IF(ISBLANK(B286),"",IF(AND(ISBLANK(E286),C286=Hilfstabelle!$H$3,A286=Hilfstabelle!$A$7),"Fehler: Bitte Sondersachverhalt (individuelle Umlage) eintragen.",""))</f>
        <v/>
      </c>
    </row>
    <row r="287" spans="1:7" x14ac:dyDescent="0.25">
      <c r="A287" s="142" t="str">
        <f>_xlfn.IFNA(VLOOKUP(B287,Stammdaten!$A$17:$B$300,2,FALSE),"")</f>
        <v/>
      </c>
      <c r="B287" s="47"/>
      <c r="C287" s="47"/>
      <c r="D287" s="4"/>
      <c r="E287" s="8"/>
      <c r="F287" s="149" t="str">
        <f>IF(ISBLANK(B287),"",IF(C287=Hilfstabelle!$H$1,Entladung!D287*Entladung!$B$12/100,IF(C287=Hilfstabelle!$H$2,Entladung!$B$12*0,IF(AND(C287=Hilfstabelle!$H$3,A287=Hilfstabelle!$A$7),Entladung!E287,0))))</f>
        <v/>
      </c>
      <c r="G287" s="151" t="str">
        <f>IF(ISBLANK(B287),"",IF(AND(ISBLANK(E287),C287=Hilfstabelle!$H$3,A287=Hilfstabelle!$A$7),"Fehler: Bitte Sondersachverhalt (individuelle Umlage) eintragen.",""))</f>
        <v/>
      </c>
    </row>
    <row r="288" spans="1:7" x14ac:dyDescent="0.25">
      <c r="A288" s="142" t="str">
        <f>_xlfn.IFNA(VLOOKUP(B288,Stammdaten!$A$17:$B$300,2,FALSE),"")</f>
        <v/>
      </c>
      <c r="B288" s="47"/>
      <c r="C288" s="47"/>
      <c r="D288" s="4"/>
      <c r="E288" s="8"/>
      <c r="F288" s="149" t="str">
        <f>IF(ISBLANK(B288),"",IF(C288=Hilfstabelle!$H$1,Entladung!D288*Entladung!$B$12/100,IF(C288=Hilfstabelle!$H$2,Entladung!$B$12*0,IF(AND(C288=Hilfstabelle!$H$3,A288=Hilfstabelle!$A$7),Entladung!E288,0))))</f>
        <v/>
      </c>
      <c r="G288" s="151" t="str">
        <f>IF(ISBLANK(B288),"",IF(AND(ISBLANK(E288),C288=Hilfstabelle!$H$3,A288=Hilfstabelle!$A$7),"Fehler: Bitte Sondersachverhalt (individuelle Umlage) eintragen.",""))</f>
        <v/>
      </c>
    </row>
    <row r="289" spans="1:7" x14ac:dyDescent="0.25">
      <c r="A289" s="142" t="str">
        <f>_xlfn.IFNA(VLOOKUP(B289,Stammdaten!$A$17:$B$300,2,FALSE),"")</f>
        <v/>
      </c>
      <c r="B289" s="47"/>
      <c r="C289" s="47"/>
      <c r="D289" s="4"/>
      <c r="E289" s="8"/>
      <c r="F289" s="149" t="str">
        <f>IF(ISBLANK(B289),"",IF(C289=Hilfstabelle!$H$1,Entladung!D289*Entladung!$B$12/100,IF(C289=Hilfstabelle!$H$2,Entladung!$B$12*0,IF(AND(C289=Hilfstabelle!$H$3,A289=Hilfstabelle!$A$7),Entladung!E289,0))))</f>
        <v/>
      </c>
      <c r="G289" s="151" t="str">
        <f>IF(ISBLANK(B289),"",IF(AND(ISBLANK(E289),C289=Hilfstabelle!$H$3,A289=Hilfstabelle!$A$7),"Fehler: Bitte Sondersachverhalt (individuelle Umlage) eintragen.",""))</f>
        <v/>
      </c>
    </row>
    <row r="290" spans="1:7" x14ac:dyDescent="0.25">
      <c r="A290" s="142" t="str">
        <f>_xlfn.IFNA(VLOOKUP(B290,Stammdaten!$A$17:$B$300,2,FALSE),"")</f>
        <v/>
      </c>
      <c r="B290" s="47"/>
      <c r="C290" s="47"/>
      <c r="D290" s="4"/>
      <c r="E290" s="8"/>
      <c r="F290" s="149" t="str">
        <f>IF(ISBLANK(B290),"",IF(C290=Hilfstabelle!$H$1,Entladung!D290*Entladung!$B$12/100,IF(C290=Hilfstabelle!$H$2,Entladung!$B$12*0,IF(AND(C290=Hilfstabelle!$H$3,A290=Hilfstabelle!$A$7),Entladung!E290,0))))</f>
        <v/>
      </c>
      <c r="G290" s="151" t="str">
        <f>IF(ISBLANK(B290),"",IF(AND(ISBLANK(E290),C290=Hilfstabelle!$H$3,A290=Hilfstabelle!$A$7),"Fehler: Bitte Sondersachverhalt (individuelle Umlage) eintragen.",""))</f>
        <v/>
      </c>
    </row>
    <row r="291" spans="1:7" x14ac:dyDescent="0.25">
      <c r="A291" s="142" t="str">
        <f>_xlfn.IFNA(VLOOKUP(B291,Stammdaten!$A$17:$B$300,2,FALSE),"")</f>
        <v/>
      </c>
      <c r="B291" s="47"/>
      <c r="C291" s="47"/>
      <c r="D291" s="4"/>
      <c r="E291" s="8"/>
      <c r="F291" s="149" t="str">
        <f>IF(ISBLANK(B291),"",IF(C291=Hilfstabelle!$H$1,Entladung!D291*Entladung!$B$12/100,IF(C291=Hilfstabelle!$H$2,Entladung!$B$12*0,IF(AND(C291=Hilfstabelle!$H$3,A291=Hilfstabelle!$A$7),Entladung!E291,0))))</f>
        <v/>
      </c>
      <c r="G291" s="151" t="str">
        <f>IF(ISBLANK(B291),"",IF(AND(ISBLANK(E291),C291=Hilfstabelle!$H$3,A291=Hilfstabelle!$A$7),"Fehler: Bitte Sondersachverhalt (individuelle Umlage) eintragen.",""))</f>
        <v/>
      </c>
    </row>
    <row r="292" spans="1:7" x14ac:dyDescent="0.25">
      <c r="A292" s="142" t="str">
        <f>_xlfn.IFNA(VLOOKUP(B292,Stammdaten!$A$17:$B$300,2,FALSE),"")</f>
        <v/>
      </c>
      <c r="B292" s="47"/>
      <c r="C292" s="47"/>
      <c r="D292" s="4"/>
      <c r="E292" s="8"/>
      <c r="F292" s="149" t="str">
        <f>IF(ISBLANK(B292),"",IF(C292=Hilfstabelle!$H$1,Entladung!D292*Entladung!$B$12/100,IF(C292=Hilfstabelle!$H$2,Entladung!$B$12*0,IF(AND(C292=Hilfstabelle!$H$3,A292=Hilfstabelle!$A$7),Entladung!E292,0))))</f>
        <v/>
      </c>
      <c r="G292" s="151" t="str">
        <f>IF(ISBLANK(B292),"",IF(AND(ISBLANK(E292),C292=Hilfstabelle!$H$3,A292=Hilfstabelle!$A$7),"Fehler: Bitte Sondersachverhalt (individuelle Umlage) eintragen.",""))</f>
        <v/>
      </c>
    </row>
    <row r="293" spans="1:7" x14ac:dyDescent="0.25">
      <c r="A293" s="142" t="str">
        <f>_xlfn.IFNA(VLOOKUP(B293,Stammdaten!$A$17:$B$300,2,FALSE),"")</f>
        <v/>
      </c>
      <c r="B293" s="47"/>
      <c r="C293" s="47"/>
      <c r="D293" s="4"/>
      <c r="E293" s="8"/>
      <c r="F293" s="149" t="str">
        <f>IF(ISBLANK(B293),"",IF(C293=Hilfstabelle!$H$1,Entladung!D293*Entladung!$B$12/100,IF(C293=Hilfstabelle!$H$2,Entladung!$B$12*0,IF(AND(C293=Hilfstabelle!$H$3,A293=Hilfstabelle!$A$7),Entladung!E293,0))))</f>
        <v/>
      </c>
      <c r="G293" s="151" t="str">
        <f>IF(ISBLANK(B293),"",IF(AND(ISBLANK(E293),C293=Hilfstabelle!$H$3,A293=Hilfstabelle!$A$7),"Fehler: Bitte Sondersachverhalt (individuelle Umlage) eintragen.",""))</f>
        <v/>
      </c>
    </row>
    <row r="294" spans="1:7" x14ac:dyDescent="0.25">
      <c r="A294" s="142" t="str">
        <f>_xlfn.IFNA(VLOOKUP(B294,Stammdaten!$A$17:$B$300,2,FALSE),"")</f>
        <v/>
      </c>
      <c r="B294" s="47"/>
      <c r="C294" s="47"/>
      <c r="D294" s="4"/>
      <c r="E294" s="8"/>
      <c r="F294" s="149" t="str">
        <f>IF(ISBLANK(B294),"",IF(C294=Hilfstabelle!$H$1,Entladung!D294*Entladung!$B$12/100,IF(C294=Hilfstabelle!$H$2,Entladung!$B$12*0,IF(AND(C294=Hilfstabelle!$H$3,A294=Hilfstabelle!$A$7),Entladung!E294,0))))</f>
        <v/>
      </c>
      <c r="G294" s="151" t="str">
        <f>IF(ISBLANK(B294),"",IF(AND(ISBLANK(E294),C294=Hilfstabelle!$H$3,A294=Hilfstabelle!$A$7),"Fehler: Bitte Sondersachverhalt (individuelle Umlage) eintragen.",""))</f>
        <v/>
      </c>
    </row>
    <row r="295" spans="1:7" x14ac:dyDescent="0.25">
      <c r="A295" s="142" t="str">
        <f>_xlfn.IFNA(VLOOKUP(B295,Stammdaten!$A$17:$B$300,2,FALSE),"")</f>
        <v/>
      </c>
      <c r="B295" s="47"/>
      <c r="C295" s="47"/>
      <c r="D295" s="4"/>
      <c r="E295" s="8"/>
      <c r="F295" s="149" t="str">
        <f>IF(ISBLANK(B295),"",IF(C295=Hilfstabelle!$H$1,Entladung!D295*Entladung!$B$12/100,IF(C295=Hilfstabelle!$H$2,Entladung!$B$12*0,IF(AND(C295=Hilfstabelle!$H$3,A295=Hilfstabelle!$A$7),Entladung!E295,0))))</f>
        <v/>
      </c>
      <c r="G295" s="151" t="str">
        <f>IF(ISBLANK(B295),"",IF(AND(ISBLANK(E295),C295=Hilfstabelle!$H$3,A295=Hilfstabelle!$A$7),"Fehler: Bitte Sondersachverhalt (individuelle Umlage) eintragen.",""))</f>
        <v/>
      </c>
    </row>
    <row r="296" spans="1:7" x14ac:dyDescent="0.25">
      <c r="A296" s="142" t="str">
        <f>_xlfn.IFNA(VLOOKUP(B296,Stammdaten!$A$17:$B$300,2,FALSE),"")</f>
        <v/>
      </c>
      <c r="B296" s="47"/>
      <c r="C296" s="47"/>
      <c r="D296" s="4"/>
      <c r="E296" s="8"/>
      <c r="F296" s="149" t="str">
        <f>IF(ISBLANK(B296),"",IF(C296=Hilfstabelle!$H$1,Entladung!D296*Entladung!$B$12/100,IF(C296=Hilfstabelle!$H$2,Entladung!$B$12*0,IF(AND(C296=Hilfstabelle!$H$3,A296=Hilfstabelle!$A$7),Entladung!E296,0))))</f>
        <v/>
      </c>
      <c r="G296" s="151" t="str">
        <f>IF(ISBLANK(B296),"",IF(AND(ISBLANK(E296),C296=Hilfstabelle!$H$3,A296=Hilfstabelle!$A$7),"Fehler: Bitte Sondersachverhalt (individuelle Umlage) eintragen.",""))</f>
        <v/>
      </c>
    </row>
    <row r="297" spans="1:7" x14ac:dyDescent="0.25">
      <c r="A297" s="142" t="str">
        <f>_xlfn.IFNA(VLOOKUP(B297,Stammdaten!$A$17:$B$300,2,FALSE),"")</f>
        <v/>
      </c>
      <c r="B297" s="47"/>
      <c r="C297" s="47"/>
      <c r="D297" s="4"/>
      <c r="E297" s="8"/>
      <c r="F297" s="149" t="str">
        <f>IF(ISBLANK(B297),"",IF(C297=Hilfstabelle!$H$1,Entladung!D297*Entladung!$B$12/100,IF(C297=Hilfstabelle!$H$2,Entladung!$B$12*0,IF(AND(C297=Hilfstabelle!$H$3,A297=Hilfstabelle!$A$7),Entladung!E297,0))))</f>
        <v/>
      </c>
      <c r="G297" s="151" t="str">
        <f>IF(ISBLANK(B297),"",IF(AND(ISBLANK(E297),C297=Hilfstabelle!$H$3,A297=Hilfstabelle!$A$7),"Fehler: Bitte Sondersachverhalt (individuelle Umlage) eintragen.",""))</f>
        <v/>
      </c>
    </row>
    <row r="298" spans="1:7" x14ac:dyDescent="0.25">
      <c r="A298" s="142" t="str">
        <f>_xlfn.IFNA(VLOOKUP(B298,Stammdaten!$A$17:$B$300,2,FALSE),"")</f>
        <v/>
      </c>
      <c r="B298" s="47"/>
      <c r="C298" s="47"/>
      <c r="D298" s="4"/>
      <c r="E298" s="8"/>
      <c r="F298" s="149" t="str">
        <f>IF(ISBLANK(B298),"",IF(C298=Hilfstabelle!$H$1,Entladung!D298*Entladung!$B$12/100,IF(C298=Hilfstabelle!$H$2,Entladung!$B$12*0,IF(AND(C298=Hilfstabelle!$H$3,A298=Hilfstabelle!$A$7),Entladung!E298,0))))</f>
        <v/>
      </c>
      <c r="G298" s="151" t="str">
        <f>IF(ISBLANK(B298),"",IF(AND(ISBLANK(E298),C298=Hilfstabelle!$H$3,A298=Hilfstabelle!$A$7),"Fehler: Bitte Sondersachverhalt (individuelle Umlage) eintragen.",""))</f>
        <v/>
      </c>
    </row>
    <row r="299" spans="1:7" x14ac:dyDescent="0.25">
      <c r="A299" s="142" t="str">
        <f>_xlfn.IFNA(VLOOKUP(B299,Stammdaten!$A$17:$B$300,2,FALSE),"")</f>
        <v/>
      </c>
      <c r="B299" s="47"/>
      <c r="C299" s="47"/>
      <c r="D299" s="6"/>
      <c r="E299" s="8"/>
      <c r="F299" s="149" t="str">
        <f>IF(ISBLANK(B299),"",IF(C299=Hilfstabelle!$H$1,Entladung!D299*Entladung!$B$12/100,IF(C299=Hilfstabelle!$H$2,Entladung!$B$12*0,IF(AND(C299=Hilfstabelle!$H$3,A299=Hilfstabelle!$A$7),Entladung!E299,0))))</f>
        <v/>
      </c>
      <c r="G299" s="151" t="str">
        <f>IF(ISBLANK(B299),"",IF(AND(ISBLANK(E299),C299=Hilfstabelle!$H$3,A299=Hilfstabelle!$A$7),"Fehler: Bitte Sondersachverhalt (individuelle Umlage) eintragen.",""))</f>
        <v/>
      </c>
    </row>
    <row r="300" spans="1:7" ht="14.4" thickBot="1" x14ac:dyDescent="0.3">
      <c r="A300" s="143" t="str">
        <f>_xlfn.IFNA(VLOOKUP(B300,Stammdaten!$A$17:$B$300,2,FALSE),"")</f>
        <v/>
      </c>
      <c r="B300" s="22"/>
      <c r="C300" s="22"/>
      <c r="D300" s="58"/>
      <c r="E300" s="9"/>
      <c r="F300" s="150" t="str">
        <f>IF(ISBLANK(B300),"",IF(C300=Hilfstabelle!$H$1,Entladung!D300*Entladung!$B$12/100,IF(C300=Hilfstabelle!$H$2,Entladung!$B$12*0,IF(C300=Hilfstabelle!$H$3,Entladung!E300,0))))</f>
        <v/>
      </c>
      <c r="G300" s="152" t="str">
        <f>IF(ISBLANK(B300),"",IF(AND(ISBLANK(E300),C300=Hilfstabelle!$H$3,A300=Hilfstabelle!$A$7),"Fehler: Bitte Sondersachverhalt (individuelle Umlage) eintragen.",""))</f>
        <v/>
      </c>
    </row>
  </sheetData>
  <sheetProtection algorithmName="SHA-512" hashValue="DThPvPYd3RsdoFRcO1bQP0JjblIUFO/7DBJZWHm5lFTtCzR3SrAKQ8V2PfwF8P9HcB8+J6kxRM7BJ/dNuQVBPQ==" saltValue="TcA+NWcaNjcFQODLIl72+A==" spinCount="100000" sheet="1" selectLockedCells="1"/>
  <mergeCells count="3">
    <mergeCell ref="C14:F14"/>
    <mergeCell ref="G14:G16"/>
    <mergeCell ref="A14:B14"/>
  </mergeCells>
  <conditionalFormatting sqref="E17:E300">
    <cfRule type="expression" dxfId="5" priority="5">
      <formula>AND(A17="Bidirektionale Ladepunkte",C17="Sondersachverhalt")</formula>
    </cfRule>
  </conditionalFormatting>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extLst>
    <ext xmlns:x14="http://schemas.microsoft.com/office/spreadsheetml/2009/9/main" uri="{78C0D931-6437-407d-A8EE-F0AAD7539E65}">
      <x14:conditionalFormattings>
        <x14:conditionalFormatting xmlns:xm="http://schemas.microsoft.com/office/excel/2006/main">
          <x14:cfRule type="beginsWith" priority="1" operator="beginsWith" id="{551DC4E9-A20B-41A1-AD23-C8764176B054}">
            <xm:f>LEFT(G17,LEN("Fehler"))="Fehler"</xm:f>
            <xm:f>"Fehler"</xm:f>
            <x14:dxf>
              <fill>
                <patternFill>
                  <bgColor theme="9" tint="0.79998168889431442"/>
                </patternFill>
              </fill>
            </x14:dxf>
          </x14:cfRule>
          <xm:sqref>G17:G300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Stammdaten!$A$17:$A$5252</xm:f>
          </x14:formula1>
          <xm:sqref>B17:B300</xm:sqref>
        </x14:dataValidation>
        <x14:dataValidation type="list" allowBlank="1" showInputMessage="1" showErrorMessage="1" xr:uid="{00000000-0002-0000-0300-000001000000}">
          <x14:formula1>
            <xm:f>Hilfstabelle!$H$1:$H$3</xm:f>
          </x14:formula1>
          <xm:sqref>C17:C300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92D050"/>
  </sheetPr>
  <dimension ref="A2:K300"/>
  <sheetViews>
    <sheetView showGridLines="0" zoomScale="80" zoomScaleNormal="80" workbookViewId="0">
      <selection activeCell="D7" sqref="D7"/>
    </sheetView>
  </sheetViews>
  <sheetFormatPr baseColWidth="10" defaultColWidth="11" defaultRowHeight="13.8" x14ac:dyDescent="0.25"/>
  <cols>
    <col min="1" max="1" width="25.5" bestFit="1" customWidth="1"/>
    <col min="2" max="2" width="32.69921875" bestFit="1" customWidth="1"/>
    <col min="3" max="3" width="28.69921875" customWidth="1"/>
    <col min="4" max="4" width="33.09765625" customWidth="1"/>
    <col min="5" max="5" width="18.19921875" customWidth="1"/>
    <col min="6" max="6" width="14.59765625" customWidth="1"/>
    <col min="7" max="7" width="23.59765625" bestFit="1" customWidth="1"/>
    <col min="8" max="8" width="22.19921875" customWidth="1"/>
    <col min="9" max="9" width="23.59765625" customWidth="1"/>
    <col min="10" max="10" width="21.59765625" customWidth="1"/>
    <col min="11" max="11" width="68.69921875" bestFit="1" customWidth="1"/>
  </cols>
  <sheetData>
    <row r="2" spans="1:11" ht="14.4" thickBot="1" x14ac:dyDescent="0.3">
      <c r="G2" s="69" t="s">
        <v>80</v>
      </c>
      <c r="H2" s="69" t="s">
        <v>81</v>
      </c>
      <c r="I2" s="69" t="s">
        <v>80</v>
      </c>
      <c r="J2" s="69" t="s">
        <v>81</v>
      </c>
    </row>
    <row r="3" spans="1:11" ht="15" customHeight="1" thickBot="1" x14ac:dyDescent="0.3">
      <c r="B3" s="178" t="s">
        <v>0</v>
      </c>
      <c r="C3" s="180"/>
      <c r="E3" s="136" t="s">
        <v>89</v>
      </c>
      <c r="F3" s="134"/>
      <c r="G3" s="134"/>
      <c r="H3" s="134"/>
      <c r="I3" s="134"/>
      <c r="J3" s="135"/>
    </row>
    <row r="4" spans="1:11" ht="29.25" customHeight="1" x14ac:dyDescent="0.25">
      <c r="B4" s="29" t="s">
        <v>38</v>
      </c>
      <c r="C4" s="169" t="str">
        <f>IF(Stammdaten!B4="","",Stammdaten!B4)</f>
        <v/>
      </c>
      <c r="E4" s="82" t="s">
        <v>68</v>
      </c>
      <c r="F4" s="83"/>
      <c r="G4" s="153" t="s">
        <v>90</v>
      </c>
      <c r="H4" s="153" t="s">
        <v>91</v>
      </c>
      <c r="I4" s="153" t="s">
        <v>84</v>
      </c>
      <c r="J4" s="153" t="s">
        <v>85</v>
      </c>
    </row>
    <row r="5" spans="1:11" ht="15" customHeight="1" thickBot="1" x14ac:dyDescent="0.3">
      <c r="B5" s="15" t="s">
        <v>1</v>
      </c>
      <c r="C5" s="170" t="str">
        <f>IF(Stammdaten!B5="","",Stammdaten!B5)</f>
        <v/>
      </c>
      <c r="E5" s="84" t="s">
        <v>69</v>
      </c>
      <c r="F5" s="85"/>
      <c r="G5" s="154" t="s">
        <v>6</v>
      </c>
      <c r="H5" s="154" t="s">
        <v>6</v>
      </c>
      <c r="I5" s="155" t="s">
        <v>9</v>
      </c>
      <c r="J5" s="155" t="s">
        <v>9</v>
      </c>
    </row>
    <row r="6" spans="1:11" x14ac:dyDescent="0.25">
      <c r="B6" s="15" t="s">
        <v>4</v>
      </c>
      <c r="C6" s="170" t="str">
        <f>IF(Stammdaten!B6="","",Stammdaten!B6)</f>
        <v/>
      </c>
      <c r="E6" s="97" t="s">
        <v>15</v>
      </c>
      <c r="F6" s="137"/>
      <c r="G6" s="156">
        <f>SUMIFS(H17:H300,A17:A300,$G$2,C17:C300,E6)</f>
        <v>0</v>
      </c>
      <c r="H6" s="157">
        <f>SUMIFS(H17:H300,A17:A300,$H$2,C17:C300,E6)</f>
        <v>0</v>
      </c>
      <c r="I6" s="157">
        <f>SUMIFS(J17:J300,A17:A300,$I$2,C17:C300,E6)</f>
        <v>0</v>
      </c>
      <c r="J6" s="158">
        <f>SUMIFS(J17:J300,A17:A300,$J$2,C17:C300,E6)</f>
        <v>0</v>
      </c>
    </row>
    <row r="7" spans="1:11" ht="15" customHeight="1" x14ac:dyDescent="0.25">
      <c r="B7" s="15" t="s">
        <v>2</v>
      </c>
      <c r="C7" s="78" t="str">
        <f>IF(Stammdaten!B7="","",Stammdaten!B7)</f>
        <v/>
      </c>
      <c r="E7" s="98" t="s">
        <v>16</v>
      </c>
      <c r="F7" s="138"/>
      <c r="G7" s="159">
        <f t="shared" ref="G7:G9" si="0">SUMIFS(H18:H301,A18:A301,$G$2,C18:C301,E7)</f>
        <v>0</v>
      </c>
      <c r="H7" s="160">
        <f t="shared" ref="H7:H9" si="1">SUMIFS(H18:H301,A18:A301,$H$2,C18:C301,E7)</f>
        <v>0</v>
      </c>
      <c r="I7" s="160">
        <f t="shared" ref="I7:I9" si="2">SUMIFS(J18:J301,A18:A301,$I$2,C18:C301,E7)</f>
        <v>0</v>
      </c>
      <c r="J7" s="161">
        <f t="shared" ref="J7:J9" si="3">SUMIFS(J18:J301,A18:A301,$J$2,C18:C301,E7)</f>
        <v>0</v>
      </c>
    </row>
    <row r="8" spans="1:11" ht="15" customHeight="1" x14ac:dyDescent="0.25">
      <c r="B8" s="15" t="s">
        <v>3</v>
      </c>
      <c r="C8" s="171" t="str">
        <f>IF(Stammdaten!B8="","",Stammdaten!B8)</f>
        <v/>
      </c>
      <c r="E8" s="98" t="s">
        <v>17</v>
      </c>
      <c r="F8" s="138"/>
      <c r="G8" s="159">
        <f t="shared" si="0"/>
        <v>0</v>
      </c>
      <c r="H8" s="160">
        <f t="shared" si="1"/>
        <v>0</v>
      </c>
      <c r="I8" s="160">
        <f t="shared" si="2"/>
        <v>0</v>
      </c>
      <c r="J8" s="161">
        <f t="shared" si="3"/>
        <v>0</v>
      </c>
    </row>
    <row r="9" spans="1:11" ht="14.4" thickBot="1" x14ac:dyDescent="0.3">
      <c r="B9" s="16" t="s">
        <v>5</v>
      </c>
      <c r="C9" s="79" t="str">
        <f>IF(Stammdaten!B9="","",Stammdaten!B9)</f>
        <v/>
      </c>
      <c r="E9" s="99" t="s">
        <v>18</v>
      </c>
      <c r="F9" s="139"/>
      <c r="G9" s="162">
        <f t="shared" si="0"/>
        <v>0</v>
      </c>
      <c r="H9" s="163">
        <f t="shared" si="1"/>
        <v>0</v>
      </c>
      <c r="I9" s="163">
        <f t="shared" si="2"/>
        <v>0</v>
      </c>
      <c r="J9" s="164">
        <f t="shared" si="3"/>
        <v>0</v>
      </c>
    </row>
    <row r="10" spans="1:11" ht="14.4" thickBot="1" x14ac:dyDescent="0.3">
      <c r="B10" s="28"/>
      <c r="C10" s="51"/>
    </row>
    <row r="11" spans="1:11" ht="14.4" thickBot="1" x14ac:dyDescent="0.3">
      <c r="B11" s="33" t="s">
        <v>43</v>
      </c>
      <c r="C11" s="54">
        <f>IF(Stammdaten!B11="","",Stammdaten!B11)</f>
        <v>2025</v>
      </c>
      <c r="E11" s="185" t="s">
        <v>60</v>
      </c>
      <c r="F11" s="186"/>
      <c r="G11" s="186"/>
      <c r="H11" s="187"/>
      <c r="I11" s="95" t="str">
        <f>IF(NOT(ISERROR(MATCH("Fehler*",K17:K3000,0))),"Fehler in diesem Reiter, s. unten",IF(NOT(ISERROR(MATCH("Fehler*",Stammdaten!I17:I3000,0))),"Fehler in Reiter 'Stammdaten' enthalten",IF(NOT(ISERROR(MATCH("Fehler*",Entladung!G17:G3000,0))),"Fehler in Reiter 'Entladung des Speichers' enthalten",IF(NOT(ISERROR(MATCH("Fehler*",#REF!,0))),"Fehler in Reiter 'Füllstände' enthalten",IF(NOT(ISERROR(MATCH("Achtung*",#REF!,0))),"Bitte Speicherfüllstände im Reiter 'Füllstände' überprüfen!","Nein, alle Angaben erscheinen plausibel")))))</f>
        <v>Nein, alle Angaben erscheinen plausibel</v>
      </c>
      <c r="J11" s="96"/>
    </row>
    <row r="12" spans="1:11" ht="14.4" thickBot="1" x14ac:dyDescent="0.3">
      <c r="B12" s="34" t="s">
        <v>52</v>
      </c>
      <c r="C12" s="73">
        <f>IF(Stammdaten!B12="","",Stammdaten!B12)</f>
        <v>0.27700000000000002</v>
      </c>
    </row>
    <row r="13" spans="1:11" ht="14.4" thickBot="1" x14ac:dyDescent="0.3">
      <c r="B13" s="122"/>
      <c r="C13" s="55"/>
      <c r="D13" s="55"/>
    </row>
    <row r="14" spans="1:11" ht="14.4" thickBot="1" x14ac:dyDescent="0.3">
      <c r="A14" s="178" t="s">
        <v>74</v>
      </c>
      <c r="B14" s="179"/>
      <c r="C14" s="179"/>
      <c r="D14" s="179"/>
      <c r="E14" s="180"/>
      <c r="F14" s="178" t="s">
        <v>40</v>
      </c>
      <c r="G14" s="180"/>
      <c r="H14" s="179" t="s">
        <v>41</v>
      </c>
      <c r="I14" s="179"/>
      <c r="J14" s="42"/>
      <c r="K14" s="175" t="s">
        <v>61</v>
      </c>
    </row>
    <row r="15" spans="1:11" ht="26.4" x14ac:dyDescent="0.25">
      <c r="A15" s="80" t="s">
        <v>82</v>
      </c>
      <c r="B15" s="100" t="s">
        <v>92</v>
      </c>
      <c r="C15" s="101" t="s">
        <v>14</v>
      </c>
      <c r="D15" s="101" t="s">
        <v>65</v>
      </c>
      <c r="E15" s="102" t="s">
        <v>75</v>
      </c>
      <c r="F15" s="120" t="s">
        <v>62</v>
      </c>
      <c r="G15" s="41" t="s">
        <v>55</v>
      </c>
      <c r="H15" s="100" t="s">
        <v>88</v>
      </c>
      <c r="I15" s="102" t="s">
        <v>55</v>
      </c>
      <c r="J15" s="35" t="s">
        <v>46</v>
      </c>
      <c r="K15" s="176"/>
    </row>
    <row r="16" spans="1:11" ht="14.4" thickBot="1" x14ac:dyDescent="0.3">
      <c r="A16" s="18"/>
      <c r="B16" s="24"/>
      <c r="C16" s="68"/>
      <c r="D16" s="68"/>
      <c r="E16" s="38" t="s">
        <v>47</v>
      </c>
      <c r="F16" s="18" t="s">
        <v>6</v>
      </c>
      <c r="G16" s="37" t="s">
        <v>9</v>
      </c>
      <c r="H16" s="32" t="s">
        <v>6</v>
      </c>
      <c r="I16" s="38" t="s">
        <v>9</v>
      </c>
      <c r="J16" s="27" t="s">
        <v>9</v>
      </c>
      <c r="K16" s="177"/>
    </row>
    <row r="17" spans="1:11" x14ac:dyDescent="0.25">
      <c r="A17" s="165" t="str">
        <f>_xlfn.IFNA(VLOOKUP(B17,Stammdaten!$A$17:$B$300,2,FALSE),"")</f>
        <v/>
      </c>
      <c r="B17" s="59" t="str">
        <f>IF(Stammdaten!A17="","",Stammdaten!A17)</f>
        <v/>
      </c>
      <c r="C17" s="59" t="str">
        <f>IF(B17="","",VLOOKUP(B17,Stammdaten!A17:F300,6,FALSE))</f>
        <v/>
      </c>
      <c r="D17" s="60" t="str">
        <f>IF(A17="","",IF(OR(Beladung!C17="Beladung aus dem Netz eines anderen Netzbetreibers",Beladung!C17="Beladung ohne Netznutzung"),Beladung!C17,"Beladung aus dem Netz der "&amp;Stammdaten!$F$3))</f>
        <v/>
      </c>
      <c r="E17" s="60" t="str">
        <f t="shared" ref="E17:E80" si="4">IF(B17="","",$C$11)</f>
        <v/>
      </c>
      <c r="F17" s="61" t="str">
        <f>IF(OR(D17="Beladung aus dem Netz eines anderen Netzbetreibers", D17="Beladung ohne Netznutzung"),"",IF(B17="","",SUMIFS('Ergebnis (detailliert)'!$E$17:$E$300,'Ergebnis (detailliert)'!$B$17:$B$300,'Ergebnis (aggregiert)'!$B17,'Ergebnis (detailliert)'!$C$17:$C$300,'Ergebnis (aggregiert)'!$D17)))</f>
        <v/>
      </c>
      <c r="G17" s="62" t="str">
        <f>IF(OR(D17="Beladung aus dem Netz eines anderen Netzbetreibers", D17="Beladung ohne Netznutzung"), "",IF($B17="","",SUMIFS('Ergebnis (detailliert)'!$F$17:$F$300,'Ergebnis (detailliert)'!$B$17:$B$300,'Ergebnis (aggregiert)'!$B17,'Ergebnis (detailliert)'!$C$17:$C$300,'Ergebnis (aggregiert)'!$D17)))</f>
        <v/>
      </c>
      <c r="H17" s="61" t="str">
        <f>IF(OR(D17="Beladung aus dem Netz eines anderen Netzbetreibers", D17="Beladung ohne Netznutzung"), "",IF($B17="","",SUMIFS('Ergebnis (detailliert)'!$I$17:$I$1001,'Ergebnis (detailliert)'!$B$17:$B$1001,'Ergebnis (aggregiert)'!$B17,'Ergebnis (detailliert)'!$C$17:$C$1001,'Ergebnis (aggregiert)'!$D17)))</f>
        <v/>
      </c>
      <c r="I17" s="63" t="str">
        <f>IF(OR(D17="Beladung aus dem Netz eines anderen Netzbetreibers", D17="Beladung ohne Netznutzung"), "",IF($B17="","",SUMIFS('Ergebnis (detailliert)'!$K$17:$K$1001,'Ergebnis (detailliert)'!$B$17:$B$1001,'Ergebnis (aggregiert)'!$B17,'Ergebnis (detailliert)'!$C$17:$C$1001,'Ergebnis (aggregiert)'!$D17)))</f>
        <v/>
      </c>
      <c r="J17" s="64" t="str">
        <f>IF(OR(D17="Beladung aus dem Netz eines anderen Netzbetreibers", D17="Beladung ohne Netznutzung"), "",IF($B17="","",SUMIFS('Ergebnis (detailliert)'!$M$17:$M$1001,'Ergebnis (detailliert)'!$B$17:$B$1001,'Ergebnis (aggregiert)'!$B17,'Ergebnis (detailliert)'!$C$17:$C$1001,'Ergebnis (aggregiert)'!$D17)))</f>
        <v/>
      </c>
      <c r="K17" s="52" t="str">
        <f>IFERROR(IF(ISBLANK(B17),"",IF(COUNTIF(Beladung!$B$17:$B$300,'Ergebnis (aggregiert)'!B17)=0,"Fehler: Reiter 'Beladung des Speichers' wurde für diesen Speicher nicht ausgefüllt",IF(COUNTIF(Entladung!$B$17:$B$300,'Ergebnis (aggregiert)'!B17)=0,"Fehler: Reiter 'Entladung des Speichers' wurde für diesen Speicher nicht ausgefüllt",""))),"Fehler: nicht alle Datenblätter für diesen Speicher wurden vollständig befüllt")</f>
        <v/>
      </c>
    </row>
    <row r="18" spans="1:11" x14ac:dyDescent="0.25">
      <c r="A18" s="142" t="str">
        <f>_xlfn.IFNA(VLOOKUP(B18,Stammdaten!$A$17:$B$300,2,FALSE),"")</f>
        <v/>
      </c>
      <c r="B18" s="59" t="str">
        <f>IF(Stammdaten!A18="","",Stammdaten!A18)</f>
        <v/>
      </c>
      <c r="C18" s="59" t="str">
        <f>IF(B18="","",VLOOKUP(B18,Stammdaten!A18:F301,6,FALSE))</f>
        <v/>
      </c>
      <c r="D18" s="60" t="str">
        <f>IF(A18="","",IF(OR(Beladung!C18="Beladung aus dem Netz eines anderen Netzbetreibers",Beladung!C18="Beladung ohne Netznutzung"),Beladung!C18,"Beladung aus dem Netz der "&amp;Stammdaten!$F$3))</f>
        <v/>
      </c>
      <c r="E18" s="60" t="str">
        <f t="shared" si="4"/>
        <v/>
      </c>
      <c r="F18" s="61" t="str">
        <f>IF(OR(D18="Beladung aus dem Netz eines anderen Netzbetreibers", D18="Beladung ohne Netznutzung"),"",IF(B18="","",SUMIFS('Ergebnis (detailliert)'!$E$17:$E$300,'Ergebnis (detailliert)'!$B$17:$B$300,'Ergebnis (aggregiert)'!$B18,'Ergebnis (detailliert)'!$C$17:$C$300,'Ergebnis (aggregiert)'!$D18)))</f>
        <v/>
      </c>
      <c r="G18" s="62" t="str">
        <f>IF(OR(D18="Beladung aus dem Netz eines anderen Netzbetreibers", D18="Beladung ohne Netznutzung"), "",IF($B18="","",SUMIFS('Ergebnis (detailliert)'!$F$17:$F$300,'Ergebnis (detailliert)'!$B$17:$B$300,'Ergebnis (aggregiert)'!$B18,'Ergebnis (detailliert)'!$C$17:$C$300,'Ergebnis (aggregiert)'!$D18)))</f>
        <v/>
      </c>
      <c r="H18" s="61" t="str">
        <f>IF(OR(D18="Beladung aus dem Netz eines anderen Netzbetreibers", D18="Beladung ohne Netznutzung"), "",IF($B18="","",SUMIFS('Ergebnis (detailliert)'!$I$17:$I$1001,'Ergebnis (detailliert)'!$B$17:$B$1001,'Ergebnis (aggregiert)'!$B18,'Ergebnis (detailliert)'!$C$17:$C$1001,'Ergebnis (aggregiert)'!$D18)))</f>
        <v/>
      </c>
      <c r="I18" s="63" t="str">
        <f>IF(OR(D18="Beladung aus dem Netz eines anderen Netzbetreibers", D18="Beladung ohne Netznutzung"), "",IF($B18="","",SUMIFS('Ergebnis (detailliert)'!$K$17:$K$1001,'Ergebnis (detailliert)'!$B$17:$B$1001,'Ergebnis (aggregiert)'!$B18,'Ergebnis (detailliert)'!$C$17:$C$1001,'Ergebnis (aggregiert)'!$D18)))</f>
        <v/>
      </c>
      <c r="J18" s="64" t="str">
        <f>IF(OR(D18="Beladung aus dem Netz eines anderen Netzbetreibers", D18="Beladung ohne Netznutzung"), "",IF($B18="","",SUMIFS('Ergebnis (detailliert)'!$M$17:$M$1001,'Ergebnis (detailliert)'!$B$17:$B$1001,'Ergebnis (aggregiert)'!$B18,'Ergebnis (detailliert)'!$C$17:$C$1001,'Ergebnis (aggregiert)'!$D18)))</f>
        <v/>
      </c>
      <c r="K18" s="52" t="str">
        <f>IFERROR(IF(ISBLANK(B18),"",IF(COUNTIF(Beladung!$B$17:$B$300,'Ergebnis (aggregiert)'!B18)=0,"Fehler: Reiter 'Beladung des Speichers' wurde für diesen Speicher nicht ausgefüllt",IF(COUNTIF(Entladung!$B$17:$B$300,'Ergebnis (aggregiert)'!B18)=0,"Fehler: Reiter 'Entladung des Speichers' wurde für diesen Speicher nicht ausgefüllt",""))),"Fehler: nicht alle Datenblätter für diesen Speicher wurden vollständig befüllt")</f>
        <v/>
      </c>
    </row>
    <row r="19" spans="1:11" x14ac:dyDescent="0.25">
      <c r="A19" s="142" t="str">
        <f>_xlfn.IFNA(VLOOKUP(B19,Stammdaten!$A$17:$B$300,2,FALSE),"")</f>
        <v/>
      </c>
      <c r="B19" s="59" t="str">
        <f>IF(Stammdaten!A19="","",Stammdaten!A19)</f>
        <v/>
      </c>
      <c r="C19" s="59" t="str">
        <f>IF(B19="","",VLOOKUP(B19,Stammdaten!A19:F302,6,FALSE))</f>
        <v/>
      </c>
      <c r="D19" s="60" t="str">
        <f>IF(A19="","",IF(OR(Beladung!C19="Beladung aus dem Netz eines anderen Netzbetreibers",Beladung!C19="Beladung ohne Netznutzung"),Beladung!C19,"Beladung aus dem Netz der "&amp;Stammdaten!$F$3))</f>
        <v/>
      </c>
      <c r="E19" s="60" t="str">
        <f t="shared" si="4"/>
        <v/>
      </c>
      <c r="F19" s="61" t="str">
        <f>IF(OR(D19="Beladung aus dem Netz eines anderen Netzbetreibers", D19="Beladung ohne Netznutzung"),"",IF(B19="","",SUMIFS('Ergebnis (detailliert)'!$E$17:$E$300,'Ergebnis (detailliert)'!$B$17:$B$300,'Ergebnis (aggregiert)'!$B19,'Ergebnis (detailliert)'!$C$17:$C$300,'Ergebnis (aggregiert)'!$D19)))</f>
        <v/>
      </c>
      <c r="G19" s="62" t="str">
        <f>IF(OR(D19="Beladung aus dem Netz eines anderen Netzbetreibers", D19="Beladung ohne Netznutzung"), "",IF($B19="","",SUMIFS('Ergebnis (detailliert)'!$F$17:$F$300,'Ergebnis (detailliert)'!$B$17:$B$300,'Ergebnis (aggregiert)'!$B19,'Ergebnis (detailliert)'!$C$17:$C$300,'Ergebnis (aggregiert)'!$D19)))</f>
        <v/>
      </c>
      <c r="H19" s="61" t="str">
        <f>IF(OR(D19="Beladung aus dem Netz eines anderen Netzbetreibers", D19="Beladung ohne Netznutzung"), "",IF($B19="","",SUMIFS('Ergebnis (detailliert)'!$I$17:$I$1001,'Ergebnis (detailliert)'!$B$17:$B$1001,'Ergebnis (aggregiert)'!$B19,'Ergebnis (detailliert)'!$C$17:$C$1001,'Ergebnis (aggregiert)'!$D19)))</f>
        <v/>
      </c>
      <c r="I19" s="63" t="str">
        <f>IF(OR(D19="Beladung aus dem Netz eines anderen Netzbetreibers", D19="Beladung ohne Netznutzung"), "",IF($B19="","",SUMIFS('Ergebnis (detailliert)'!$K$17:$K$1001,'Ergebnis (detailliert)'!$B$17:$B$1001,'Ergebnis (aggregiert)'!$B19,'Ergebnis (detailliert)'!$C$17:$C$1001,'Ergebnis (aggregiert)'!$D19)))</f>
        <v/>
      </c>
      <c r="J19" s="64" t="str">
        <f>IF(OR(D19="Beladung aus dem Netz eines anderen Netzbetreibers", D19="Beladung ohne Netznutzung"), "",IF($B19="","",SUMIFS('Ergebnis (detailliert)'!$M$17:$M$1001,'Ergebnis (detailliert)'!$B$17:$B$1001,'Ergebnis (aggregiert)'!$B19,'Ergebnis (detailliert)'!$C$17:$C$1001,'Ergebnis (aggregiert)'!$D19)))</f>
        <v/>
      </c>
      <c r="K19" s="52" t="str">
        <f>IFERROR(IF(ISBLANK(B19),"",IF(COUNTIF(Beladung!$B$17:$B$300,'Ergebnis (aggregiert)'!B19)=0,"Fehler: Reiter 'Beladung des Speichers' wurde für diesen Speicher nicht ausgefüllt",IF(COUNTIF(Entladung!$B$17:$B$300,'Ergebnis (aggregiert)'!B19)=0,"Fehler: Reiter 'Entladung des Speichers' wurde für diesen Speicher nicht ausgefüllt",""))),"Fehler: nicht alle Datenblätter für diesen Speicher wurden vollständig befüllt")</f>
        <v/>
      </c>
    </row>
    <row r="20" spans="1:11" x14ac:dyDescent="0.25">
      <c r="A20" s="142" t="str">
        <f>_xlfn.IFNA(VLOOKUP(B20,Stammdaten!$A$17:$B$300,2,FALSE),"")</f>
        <v/>
      </c>
      <c r="B20" s="59" t="str">
        <f>IF(Stammdaten!A20="","",Stammdaten!A20)</f>
        <v/>
      </c>
      <c r="C20" s="59" t="str">
        <f>IF(B20="","",VLOOKUP(B20,Stammdaten!A20:F303,6,FALSE))</f>
        <v/>
      </c>
      <c r="D20" s="60" t="str">
        <f>IF(A20="","",IF(OR(Beladung!C20="Beladung aus dem Netz eines anderen Netzbetreibers",Beladung!C20="Beladung ohne Netznutzung"),Beladung!C20,"Beladung aus dem Netz der "&amp;Stammdaten!$F$3))</f>
        <v/>
      </c>
      <c r="E20" s="60" t="str">
        <f t="shared" si="4"/>
        <v/>
      </c>
      <c r="F20" s="61" t="str">
        <f>IF(OR(D20="Beladung aus dem Netz eines anderen Netzbetreibers", D20="Beladung ohne Netznutzung"),"",IF(B20="","",SUMIFS('Ergebnis (detailliert)'!$E$17:$E$300,'Ergebnis (detailliert)'!$B$17:$B$300,'Ergebnis (aggregiert)'!$B20,'Ergebnis (detailliert)'!$C$17:$C$300,'Ergebnis (aggregiert)'!$D20)))</f>
        <v/>
      </c>
      <c r="G20" s="62" t="str">
        <f>IF(OR(D20="Beladung aus dem Netz eines anderen Netzbetreibers", D20="Beladung ohne Netznutzung"), "",IF($B20="","",SUMIFS('Ergebnis (detailliert)'!$F$17:$F$300,'Ergebnis (detailliert)'!$B$17:$B$300,'Ergebnis (aggregiert)'!$B20,'Ergebnis (detailliert)'!$C$17:$C$300,'Ergebnis (aggregiert)'!$D20)))</f>
        <v/>
      </c>
      <c r="H20" s="61" t="str">
        <f>IF(OR(D20="Beladung aus dem Netz eines anderen Netzbetreibers", D20="Beladung ohne Netznutzung"), "",IF($B20="","",SUMIFS('Ergebnis (detailliert)'!$I$17:$I$1001,'Ergebnis (detailliert)'!$B$17:$B$1001,'Ergebnis (aggregiert)'!$B20,'Ergebnis (detailliert)'!$C$17:$C$1001,'Ergebnis (aggregiert)'!$D20)))</f>
        <v/>
      </c>
      <c r="I20" s="63" t="str">
        <f>IF(OR(D20="Beladung aus dem Netz eines anderen Netzbetreibers", D20="Beladung ohne Netznutzung"), "",IF($B20="","",SUMIFS('Ergebnis (detailliert)'!$K$17:$K$1001,'Ergebnis (detailliert)'!$B$17:$B$1001,'Ergebnis (aggregiert)'!$B20,'Ergebnis (detailliert)'!$C$17:$C$1001,'Ergebnis (aggregiert)'!$D20)))</f>
        <v/>
      </c>
      <c r="J20" s="64" t="str">
        <f>IF(OR(D20="Beladung aus dem Netz eines anderen Netzbetreibers", D20="Beladung ohne Netznutzung"), "",IF($B20="","",SUMIFS('Ergebnis (detailliert)'!$M$17:$M$1001,'Ergebnis (detailliert)'!$B$17:$B$1001,'Ergebnis (aggregiert)'!$B20,'Ergebnis (detailliert)'!$C$17:$C$1001,'Ergebnis (aggregiert)'!$D20)))</f>
        <v/>
      </c>
      <c r="K20" s="52" t="str">
        <f>IFERROR(IF(ISBLANK(B20),"",IF(COUNTIF(Beladung!$B$17:$B$300,'Ergebnis (aggregiert)'!B20)=0,"Fehler: Reiter 'Beladung des Speichers' wurde für diesen Speicher nicht ausgefüllt",IF(COUNTIF(Entladung!$B$17:$B$300,'Ergebnis (aggregiert)'!B20)=0,"Fehler: Reiter 'Entladung des Speichers' wurde für diesen Speicher nicht ausgefüllt",""))),"Fehler: nicht alle Datenblätter für diesen Speicher wurden vollständig befüllt")</f>
        <v/>
      </c>
    </row>
    <row r="21" spans="1:11" x14ac:dyDescent="0.25">
      <c r="A21" s="142" t="str">
        <f>_xlfn.IFNA(VLOOKUP(B21,Stammdaten!$A$17:$B$300,2,FALSE),"")</f>
        <v/>
      </c>
      <c r="B21" s="59" t="str">
        <f>IF(Stammdaten!A21="","",Stammdaten!A21)</f>
        <v/>
      </c>
      <c r="C21" s="59" t="str">
        <f>IF(B21="","",VLOOKUP(B21,Stammdaten!A21:F304,6,FALSE))</f>
        <v/>
      </c>
      <c r="D21" s="60" t="str">
        <f>IF(A21="","",IF(OR(Beladung!C21="Beladung aus dem Netz eines anderen Netzbetreibers",Beladung!C21="Beladung ohne Netznutzung"),Beladung!C21,"Beladung aus dem Netz der "&amp;Stammdaten!$F$3))</f>
        <v/>
      </c>
      <c r="E21" s="60" t="str">
        <f t="shared" si="4"/>
        <v/>
      </c>
      <c r="F21" s="61" t="str">
        <f>IF(OR(D21="Beladung aus dem Netz eines anderen Netzbetreibers", D21="Beladung ohne Netznutzung"),"",IF(B21="","",SUMIFS('Ergebnis (detailliert)'!$E$17:$E$300,'Ergebnis (detailliert)'!$B$17:$B$300,'Ergebnis (aggregiert)'!$B21,'Ergebnis (detailliert)'!$C$17:$C$300,'Ergebnis (aggregiert)'!$D21)))</f>
        <v/>
      </c>
      <c r="G21" s="62" t="str">
        <f>IF(OR(D21="Beladung aus dem Netz eines anderen Netzbetreibers", D21="Beladung ohne Netznutzung"), "",IF($B21="","",SUMIFS('Ergebnis (detailliert)'!$F$17:$F$300,'Ergebnis (detailliert)'!$B$17:$B$300,'Ergebnis (aggregiert)'!$B21,'Ergebnis (detailliert)'!$C$17:$C$300,'Ergebnis (aggregiert)'!$D21)))</f>
        <v/>
      </c>
      <c r="H21" s="61" t="str">
        <f>IF(OR(D21="Beladung aus dem Netz eines anderen Netzbetreibers", D21="Beladung ohne Netznutzung"), "",IF($B21="","",SUMIFS('Ergebnis (detailliert)'!$I$17:$I$1001,'Ergebnis (detailliert)'!$B$17:$B$1001,'Ergebnis (aggregiert)'!$B21,'Ergebnis (detailliert)'!$C$17:$C$1001,'Ergebnis (aggregiert)'!$D21)))</f>
        <v/>
      </c>
      <c r="I21" s="63" t="str">
        <f>IF(OR(D21="Beladung aus dem Netz eines anderen Netzbetreibers", D21="Beladung ohne Netznutzung"), "",IF($B21="","",SUMIFS('Ergebnis (detailliert)'!$K$17:$K$1001,'Ergebnis (detailliert)'!$B$17:$B$1001,'Ergebnis (aggregiert)'!$B21,'Ergebnis (detailliert)'!$C$17:$C$1001,'Ergebnis (aggregiert)'!$D21)))</f>
        <v/>
      </c>
      <c r="J21" s="64" t="str">
        <f>IF(OR(D21="Beladung aus dem Netz eines anderen Netzbetreibers", D21="Beladung ohne Netznutzung"), "",IF($B21="","",SUMIFS('Ergebnis (detailliert)'!$M$17:$M$1001,'Ergebnis (detailliert)'!$B$17:$B$1001,'Ergebnis (aggregiert)'!$B21,'Ergebnis (detailliert)'!$C$17:$C$1001,'Ergebnis (aggregiert)'!$D21)))</f>
        <v/>
      </c>
      <c r="K21" s="52" t="str">
        <f>IFERROR(IF(ISBLANK(B21),"",IF(COUNTIF(Beladung!$B$17:$B$300,'Ergebnis (aggregiert)'!B21)=0,"Fehler: Reiter 'Beladung des Speichers' wurde für diesen Speicher nicht ausgefüllt",IF(COUNTIF(Entladung!$B$17:$B$300,'Ergebnis (aggregiert)'!B21)=0,"Fehler: Reiter 'Entladung des Speichers' wurde für diesen Speicher nicht ausgefüllt",""))),"Fehler: nicht alle Datenblätter für diesen Speicher wurden vollständig befüllt")</f>
        <v/>
      </c>
    </row>
    <row r="22" spans="1:11" x14ac:dyDescent="0.25">
      <c r="A22" s="142" t="str">
        <f>_xlfn.IFNA(VLOOKUP(B22,Stammdaten!$A$17:$B$300,2,FALSE),"")</f>
        <v/>
      </c>
      <c r="B22" s="59" t="str">
        <f>IF(Stammdaten!A22="","",Stammdaten!A22)</f>
        <v/>
      </c>
      <c r="C22" s="59" t="str">
        <f>IF(B22="","",VLOOKUP(B22,Stammdaten!A22:F305,6,FALSE))</f>
        <v/>
      </c>
      <c r="D22" s="60" t="str">
        <f>IF(A22="","",IF(OR(Beladung!C22="Beladung aus dem Netz eines anderen Netzbetreibers",Beladung!C22="Beladung ohne Netznutzung"),Beladung!C22,"Beladung aus dem Netz der "&amp;Stammdaten!$F$3))</f>
        <v/>
      </c>
      <c r="E22" s="60" t="str">
        <f t="shared" si="4"/>
        <v/>
      </c>
      <c r="F22" s="61" t="str">
        <f>IF(OR(D22="Beladung aus dem Netz eines anderen Netzbetreibers", D22="Beladung ohne Netznutzung"),"",IF(B22="","",SUMIFS('Ergebnis (detailliert)'!$E$17:$E$300,'Ergebnis (detailliert)'!$B$17:$B$300,'Ergebnis (aggregiert)'!$B22,'Ergebnis (detailliert)'!$C$17:$C$300,'Ergebnis (aggregiert)'!$D22)))</f>
        <v/>
      </c>
      <c r="G22" s="62" t="str">
        <f>IF(OR(D22="Beladung aus dem Netz eines anderen Netzbetreibers", D22="Beladung ohne Netznutzung"), "",IF($B22="","",SUMIFS('Ergebnis (detailliert)'!$F$17:$F$300,'Ergebnis (detailliert)'!$B$17:$B$300,'Ergebnis (aggregiert)'!$B22,'Ergebnis (detailliert)'!$C$17:$C$300,'Ergebnis (aggregiert)'!$D22)))</f>
        <v/>
      </c>
      <c r="H22" s="61" t="str">
        <f>IF(OR(D22="Beladung aus dem Netz eines anderen Netzbetreibers", D22="Beladung ohne Netznutzung"), "",IF($B22="","",SUMIFS('Ergebnis (detailliert)'!$I$17:$I$1001,'Ergebnis (detailliert)'!$B$17:$B$1001,'Ergebnis (aggregiert)'!$B22,'Ergebnis (detailliert)'!$C$17:$C$1001,'Ergebnis (aggregiert)'!$D22)))</f>
        <v/>
      </c>
      <c r="I22" s="63" t="str">
        <f>IF(OR(D22="Beladung aus dem Netz eines anderen Netzbetreibers", D22="Beladung ohne Netznutzung"), "",IF($B22="","",SUMIFS('Ergebnis (detailliert)'!$K$17:$K$1001,'Ergebnis (detailliert)'!$B$17:$B$1001,'Ergebnis (aggregiert)'!$B22,'Ergebnis (detailliert)'!$C$17:$C$1001,'Ergebnis (aggregiert)'!$D22)))</f>
        <v/>
      </c>
      <c r="J22" s="64" t="str">
        <f>IF(OR(D22="Beladung aus dem Netz eines anderen Netzbetreibers", D22="Beladung ohne Netznutzung"), "",IF($B22="","",SUMIFS('Ergebnis (detailliert)'!$M$17:$M$1001,'Ergebnis (detailliert)'!$B$17:$B$1001,'Ergebnis (aggregiert)'!$B22,'Ergebnis (detailliert)'!$C$17:$C$1001,'Ergebnis (aggregiert)'!$D22)))</f>
        <v/>
      </c>
      <c r="K22" s="52" t="str">
        <f>IFERROR(IF(ISBLANK(B22),"",IF(COUNTIF(Beladung!$B$17:$B$300,'Ergebnis (aggregiert)'!B22)=0,"Fehler: Reiter 'Beladung des Speichers' wurde für diesen Speicher nicht ausgefüllt",IF(COUNTIF(Entladung!$B$17:$B$300,'Ergebnis (aggregiert)'!B22)=0,"Fehler: Reiter 'Entladung des Speichers' wurde für diesen Speicher nicht ausgefüllt",""))),"Fehler: nicht alle Datenblätter für diesen Speicher wurden vollständig befüllt")</f>
        <v/>
      </c>
    </row>
    <row r="23" spans="1:11" x14ac:dyDescent="0.25">
      <c r="A23" s="142" t="str">
        <f>_xlfn.IFNA(VLOOKUP(B23,Stammdaten!$A$17:$B$300,2,FALSE),"")</f>
        <v/>
      </c>
      <c r="B23" s="59" t="str">
        <f>IF(Stammdaten!A23="","",Stammdaten!A23)</f>
        <v/>
      </c>
      <c r="C23" s="59" t="str">
        <f>IF(B23="","",VLOOKUP(B23,Stammdaten!A23:F306,6,FALSE))</f>
        <v/>
      </c>
      <c r="D23" s="60" t="str">
        <f>IF(A23="","",IF(OR(Beladung!C23="Beladung aus dem Netz eines anderen Netzbetreibers",Beladung!C23="Beladung ohne Netznutzung"),Beladung!C23,"Beladung aus dem Netz der "&amp;Stammdaten!$F$3))</f>
        <v/>
      </c>
      <c r="E23" s="60" t="str">
        <f t="shared" si="4"/>
        <v/>
      </c>
      <c r="F23" s="61" t="str">
        <f>IF(OR(D23="Beladung aus dem Netz eines anderen Netzbetreibers", D23="Beladung ohne Netznutzung"),"",IF(B23="","",SUMIFS('Ergebnis (detailliert)'!$E$17:$E$300,'Ergebnis (detailliert)'!$B$17:$B$300,'Ergebnis (aggregiert)'!$B23,'Ergebnis (detailliert)'!$C$17:$C$300,'Ergebnis (aggregiert)'!$D23)))</f>
        <v/>
      </c>
      <c r="G23" s="62" t="str">
        <f>IF(OR(D23="Beladung aus dem Netz eines anderen Netzbetreibers", D23="Beladung ohne Netznutzung"), "",IF($B23="","",SUMIFS('Ergebnis (detailliert)'!$F$17:$F$300,'Ergebnis (detailliert)'!$B$17:$B$300,'Ergebnis (aggregiert)'!$B23,'Ergebnis (detailliert)'!$C$17:$C$300,'Ergebnis (aggregiert)'!$D23)))</f>
        <v/>
      </c>
      <c r="H23" s="61" t="str">
        <f>IF(OR(D23="Beladung aus dem Netz eines anderen Netzbetreibers", D23="Beladung ohne Netznutzung"), "",IF($B23="","",SUMIFS('Ergebnis (detailliert)'!$I$17:$I$1001,'Ergebnis (detailliert)'!$B$17:$B$1001,'Ergebnis (aggregiert)'!$B23,'Ergebnis (detailliert)'!$C$17:$C$1001,'Ergebnis (aggregiert)'!$D23)))</f>
        <v/>
      </c>
      <c r="I23" s="63" t="str">
        <f>IF(OR(D23="Beladung aus dem Netz eines anderen Netzbetreibers", D23="Beladung ohne Netznutzung"), "",IF($B23="","",SUMIFS('Ergebnis (detailliert)'!$K$17:$K$1001,'Ergebnis (detailliert)'!$B$17:$B$1001,'Ergebnis (aggregiert)'!$B23,'Ergebnis (detailliert)'!$C$17:$C$1001,'Ergebnis (aggregiert)'!$D23)))</f>
        <v/>
      </c>
      <c r="J23" s="64" t="str">
        <f>IF(OR(D23="Beladung aus dem Netz eines anderen Netzbetreibers", D23="Beladung ohne Netznutzung"), "",IF($B23="","",SUMIFS('Ergebnis (detailliert)'!$M$17:$M$1001,'Ergebnis (detailliert)'!$B$17:$B$1001,'Ergebnis (aggregiert)'!$B23,'Ergebnis (detailliert)'!$C$17:$C$1001,'Ergebnis (aggregiert)'!$D23)))</f>
        <v/>
      </c>
      <c r="K23" s="52" t="str">
        <f>IFERROR(IF(ISBLANK(B23),"",IF(COUNTIF(Beladung!$B$17:$B$300,'Ergebnis (aggregiert)'!B23)=0,"Fehler: Reiter 'Beladung des Speichers' wurde für diesen Speicher nicht ausgefüllt",IF(COUNTIF(Entladung!$B$17:$B$300,'Ergebnis (aggregiert)'!B23)=0,"Fehler: Reiter 'Entladung des Speichers' wurde für diesen Speicher nicht ausgefüllt",""))),"Fehler: nicht alle Datenblätter für diesen Speicher wurden vollständig befüllt")</f>
        <v/>
      </c>
    </row>
    <row r="24" spans="1:11" x14ac:dyDescent="0.25">
      <c r="A24" s="142" t="str">
        <f>_xlfn.IFNA(VLOOKUP(B24,Stammdaten!$A$17:$B$300,2,FALSE),"")</f>
        <v/>
      </c>
      <c r="B24" s="59" t="str">
        <f>IF(Stammdaten!A24="","",Stammdaten!A24)</f>
        <v/>
      </c>
      <c r="C24" s="59" t="str">
        <f>IF(B24="","",VLOOKUP(B24,Stammdaten!A24:F307,6,FALSE))</f>
        <v/>
      </c>
      <c r="D24" s="60" t="str">
        <f>IF(A24="","",IF(OR(Beladung!C24="Beladung aus dem Netz eines anderen Netzbetreibers",Beladung!C24="Beladung ohne Netznutzung"),Beladung!C24,"Beladung aus dem Netz der "&amp;Stammdaten!$F$3))</f>
        <v/>
      </c>
      <c r="E24" s="60" t="str">
        <f t="shared" si="4"/>
        <v/>
      </c>
      <c r="F24" s="61" t="str">
        <f>IF(OR(D24="Beladung aus dem Netz eines anderen Netzbetreibers", D24="Beladung ohne Netznutzung"),"",IF(B24="","",SUMIFS('Ergebnis (detailliert)'!$E$17:$E$300,'Ergebnis (detailliert)'!$B$17:$B$300,'Ergebnis (aggregiert)'!$B24,'Ergebnis (detailliert)'!$C$17:$C$300,'Ergebnis (aggregiert)'!$D24)))</f>
        <v/>
      </c>
      <c r="G24" s="62" t="str">
        <f>IF(OR(D24="Beladung aus dem Netz eines anderen Netzbetreibers", D24="Beladung ohne Netznutzung"), "",IF($B24="","",SUMIFS('Ergebnis (detailliert)'!$F$17:$F$300,'Ergebnis (detailliert)'!$B$17:$B$300,'Ergebnis (aggregiert)'!$B24,'Ergebnis (detailliert)'!$C$17:$C$300,'Ergebnis (aggregiert)'!$D24)))</f>
        <v/>
      </c>
      <c r="H24" s="61" t="str">
        <f>IF(OR(D24="Beladung aus dem Netz eines anderen Netzbetreibers", D24="Beladung ohne Netznutzung"), "",IF($B24="","",SUMIFS('Ergebnis (detailliert)'!$I$17:$I$1001,'Ergebnis (detailliert)'!$B$17:$B$1001,'Ergebnis (aggregiert)'!$B24,'Ergebnis (detailliert)'!$C$17:$C$1001,'Ergebnis (aggregiert)'!$D24)))</f>
        <v/>
      </c>
      <c r="I24" s="63" t="str">
        <f>IF(OR(D24="Beladung aus dem Netz eines anderen Netzbetreibers", D24="Beladung ohne Netznutzung"), "",IF($B24="","",SUMIFS('Ergebnis (detailliert)'!$K$17:$K$1001,'Ergebnis (detailliert)'!$B$17:$B$1001,'Ergebnis (aggregiert)'!$B24,'Ergebnis (detailliert)'!$C$17:$C$1001,'Ergebnis (aggregiert)'!$D24)))</f>
        <v/>
      </c>
      <c r="J24" s="64" t="str">
        <f>IF(OR(D24="Beladung aus dem Netz eines anderen Netzbetreibers", D24="Beladung ohne Netznutzung"), "",IF($B24="","",SUMIFS('Ergebnis (detailliert)'!$M$17:$M$1001,'Ergebnis (detailliert)'!$B$17:$B$1001,'Ergebnis (aggregiert)'!$B24,'Ergebnis (detailliert)'!$C$17:$C$1001,'Ergebnis (aggregiert)'!$D24)))</f>
        <v/>
      </c>
      <c r="K24" s="52" t="str">
        <f>IFERROR(IF(ISBLANK(B24),"",IF(COUNTIF(Beladung!$B$17:$B$300,'Ergebnis (aggregiert)'!B24)=0,"Fehler: Reiter 'Beladung des Speichers' wurde für diesen Speicher nicht ausgefüllt",IF(COUNTIF(Entladung!$B$17:$B$300,'Ergebnis (aggregiert)'!B24)=0,"Fehler: Reiter 'Entladung des Speichers' wurde für diesen Speicher nicht ausgefüllt",""))),"Fehler: nicht alle Datenblätter für diesen Speicher wurden vollständig befüllt")</f>
        <v/>
      </c>
    </row>
    <row r="25" spans="1:11" x14ac:dyDescent="0.25">
      <c r="A25" s="142" t="str">
        <f>_xlfn.IFNA(VLOOKUP(B25,Stammdaten!$A$17:$B$300,2,FALSE),"")</f>
        <v/>
      </c>
      <c r="B25" s="59" t="str">
        <f>IF(Stammdaten!A25="","",Stammdaten!A25)</f>
        <v/>
      </c>
      <c r="C25" s="59" t="str">
        <f>IF(B25="","",VLOOKUP(B25,Stammdaten!A25:F308,6,FALSE))</f>
        <v/>
      </c>
      <c r="D25" s="60" t="str">
        <f>IF(A25="","",IF(OR(Beladung!C25="Beladung aus dem Netz eines anderen Netzbetreibers",Beladung!C25="Beladung ohne Netznutzung"),Beladung!C25,"Beladung aus dem Netz der "&amp;Stammdaten!$F$3))</f>
        <v/>
      </c>
      <c r="E25" s="60" t="str">
        <f t="shared" si="4"/>
        <v/>
      </c>
      <c r="F25" s="61" t="str">
        <f>IF(OR(D25="Beladung aus dem Netz eines anderen Netzbetreibers", D25="Beladung ohne Netznutzung"),"",IF(B25="","",SUMIFS('Ergebnis (detailliert)'!$E$17:$E$300,'Ergebnis (detailliert)'!$B$17:$B$300,'Ergebnis (aggregiert)'!$B25,'Ergebnis (detailliert)'!$C$17:$C$300,'Ergebnis (aggregiert)'!$D25)))</f>
        <v/>
      </c>
      <c r="G25" s="62" t="str">
        <f>IF(OR(D25="Beladung aus dem Netz eines anderen Netzbetreibers", D25="Beladung ohne Netznutzung"), "",IF($B25="","",SUMIFS('Ergebnis (detailliert)'!$F$17:$F$300,'Ergebnis (detailliert)'!$B$17:$B$300,'Ergebnis (aggregiert)'!$B25,'Ergebnis (detailliert)'!$C$17:$C$300,'Ergebnis (aggregiert)'!$D25)))</f>
        <v/>
      </c>
      <c r="H25" s="61" t="str">
        <f>IF(OR(D25="Beladung aus dem Netz eines anderen Netzbetreibers", D25="Beladung ohne Netznutzung"), "",IF($B25="","",SUMIFS('Ergebnis (detailliert)'!$I$17:$I$1001,'Ergebnis (detailliert)'!$B$17:$B$1001,'Ergebnis (aggregiert)'!$B25,'Ergebnis (detailliert)'!$C$17:$C$1001,'Ergebnis (aggregiert)'!$D25)))</f>
        <v/>
      </c>
      <c r="I25" s="63" t="str">
        <f>IF(OR(D25="Beladung aus dem Netz eines anderen Netzbetreibers", D25="Beladung ohne Netznutzung"), "",IF($B25="","",SUMIFS('Ergebnis (detailliert)'!$K$17:$K$1001,'Ergebnis (detailliert)'!$B$17:$B$1001,'Ergebnis (aggregiert)'!$B25,'Ergebnis (detailliert)'!$C$17:$C$1001,'Ergebnis (aggregiert)'!$D25)))</f>
        <v/>
      </c>
      <c r="J25" s="64" t="str">
        <f>IF(OR(D25="Beladung aus dem Netz eines anderen Netzbetreibers", D25="Beladung ohne Netznutzung"), "",IF($B25="","",SUMIFS('Ergebnis (detailliert)'!$M$17:$M$1001,'Ergebnis (detailliert)'!$B$17:$B$1001,'Ergebnis (aggregiert)'!$B25,'Ergebnis (detailliert)'!$C$17:$C$1001,'Ergebnis (aggregiert)'!$D25)))</f>
        <v/>
      </c>
      <c r="K25" s="52" t="str">
        <f>IFERROR(IF(ISBLANK(B25),"",IF(COUNTIF(Beladung!$B$17:$B$300,'Ergebnis (aggregiert)'!B25)=0,"Fehler: Reiter 'Beladung des Speichers' wurde für diesen Speicher nicht ausgefüllt",IF(COUNTIF(Entladung!$B$17:$B$300,'Ergebnis (aggregiert)'!B25)=0,"Fehler: Reiter 'Entladung des Speichers' wurde für diesen Speicher nicht ausgefüllt",""))),"Fehler: nicht alle Datenblätter für diesen Speicher wurden vollständig befüllt")</f>
        <v/>
      </c>
    </row>
    <row r="26" spans="1:11" x14ac:dyDescent="0.25">
      <c r="A26" s="142" t="str">
        <f>_xlfn.IFNA(VLOOKUP(B26,Stammdaten!$A$17:$B$300,2,FALSE),"")</f>
        <v/>
      </c>
      <c r="B26" s="59" t="str">
        <f>IF(Stammdaten!A26="","",Stammdaten!A26)</f>
        <v/>
      </c>
      <c r="C26" s="59" t="str">
        <f>IF(B26="","",VLOOKUP(B26,Stammdaten!A26:F309,6,FALSE))</f>
        <v/>
      </c>
      <c r="D26" s="60" t="str">
        <f>IF(A26="","",IF(OR(Beladung!C26="Beladung aus dem Netz eines anderen Netzbetreibers",Beladung!C26="Beladung ohne Netznutzung"),Beladung!C26,"Beladung aus dem Netz der "&amp;Stammdaten!$F$3))</f>
        <v/>
      </c>
      <c r="E26" s="60" t="str">
        <f t="shared" si="4"/>
        <v/>
      </c>
      <c r="F26" s="61" t="str">
        <f>IF(OR(D26="Beladung aus dem Netz eines anderen Netzbetreibers", D26="Beladung ohne Netznutzung"),"",IF(B26="","",SUMIFS('Ergebnis (detailliert)'!$E$17:$E$300,'Ergebnis (detailliert)'!$B$17:$B$300,'Ergebnis (aggregiert)'!$B26,'Ergebnis (detailliert)'!$C$17:$C$300,'Ergebnis (aggregiert)'!$D26)))</f>
        <v/>
      </c>
      <c r="G26" s="62" t="str">
        <f>IF(OR(D26="Beladung aus dem Netz eines anderen Netzbetreibers", D26="Beladung ohne Netznutzung"), "",IF($B26="","",SUMIFS('Ergebnis (detailliert)'!$F$17:$F$300,'Ergebnis (detailliert)'!$B$17:$B$300,'Ergebnis (aggregiert)'!$B26,'Ergebnis (detailliert)'!$C$17:$C$300,'Ergebnis (aggregiert)'!$D26)))</f>
        <v/>
      </c>
      <c r="H26" s="61" t="str">
        <f>IF(OR(D26="Beladung aus dem Netz eines anderen Netzbetreibers", D26="Beladung ohne Netznutzung"), "",IF($B26="","",SUMIFS('Ergebnis (detailliert)'!$I$17:$I$1001,'Ergebnis (detailliert)'!$B$17:$B$1001,'Ergebnis (aggregiert)'!$B26,'Ergebnis (detailliert)'!$C$17:$C$1001,'Ergebnis (aggregiert)'!$D26)))</f>
        <v/>
      </c>
      <c r="I26" s="63" t="str">
        <f>IF(OR(D26="Beladung aus dem Netz eines anderen Netzbetreibers", D26="Beladung ohne Netznutzung"), "",IF($B26="","",SUMIFS('Ergebnis (detailliert)'!$K$17:$K$1001,'Ergebnis (detailliert)'!$B$17:$B$1001,'Ergebnis (aggregiert)'!$B26,'Ergebnis (detailliert)'!$C$17:$C$1001,'Ergebnis (aggregiert)'!$D26)))</f>
        <v/>
      </c>
      <c r="J26" s="64" t="str">
        <f>IF(OR(D26="Beladung aus dem Netz eines anderen Netzbetreibers", D26="Beladung ohne Netznutzung"), "",IF($B26="","",SUMIFS('Ergebnis (detailliert)'!$M$17:$M$1001,'Ergebnis (detailliert)'!$B$17:$B$1001,'Ergebnis (aggregiert)'!$B26,'Ergebnis (detailliert)'!$C$17:$C$1001,'Ergebnis (aggregiert)'!$D26)))</f>
        <v/>
      </c>
      <c r="K26" s="52" t="str">
        <f>IFERROR(IF(ISBLANK(B26),"",IF(COUNTIF(Beladung!$B$17:$B$300,'Ergebnis (aggregiert)'!B26)=0,"Fehler: Reiter 'Beladung des Speichers' wurde für diesen Speicher nicht ausgefüllt",IF(COUNTIF(Entladung!$B$17:$B$300,'Ergebnis (aggregiert)'!B26)=0,"Fehler: Reiter 'Entladung des Speichers' wurde für diesen Speicher nicht ausgefüllt",""))),"Fehler: nicht alle Datenblätter für diesen Speicher wurden vollständig befüllt")</f>
        <v/>
      </c>
    </row>
    <row r="27" spans="1:11" x14ac:dyDescent="0.25">
      <c r="A27" s="142" t="str">
        <f>_xlfn.IFNA(VLOOKUP(B27,Stammdaten!$A$17:$B$300,2,FALSE),"")</f>
        <v/>
      </c>
      <c r="B27" s="59" t="str">
        <f>IF(Stammdaten!A27="","",Stammdaten!A27)</f>
        <v/>
      </c>
      <c r="C27" s="59" t="str">
        <f>IF(B27="","",VLOOKUP(B27,Stammdaten!A27:F310,6,FALSE))</f>
        <v/>
      </c>
      <c r="D27" s="60" t="str">
        <f>IF(A27="","",IF(OR(Beladung!C27="Beladung aus dem Netz eines anderen Netzbetreibers",Beladung!C27="Beladung ohne Netznutzung"),Beladung!C27,"Beladung aus dem Netz der "&amp;Stammdaten!$F$3))</f>
        <v/>
      </c>
      <c r="E27" s="60" t="str">
        <f t="shared" si="4"/>
        <v/>
      </c>
      <c r="F27" s="61" t="str">
        <f>IF(OR(D27="Beladung aus dem Netz eines anderen Netzbetreibers", D27="Beladung ohne Netznutzung"),"",IF(B27="","",SUMIFS('Ergebnis (detailliert)'!$E$17:$E$300,'Ergebnis (detailliert)'!$B$17:$B$300,'Ergebnis (aggregiert)'!$B27,'Ergebnis (detailliert)'!$C$17:$C$300,'Ergebnis (aggregiert)'!$D27)))</f>
        <v/>
      </c>
      <c r="G27" s="62" t="str">
        <f>IF(OR(D27="Beladung aus dem Netz eines anderen Netzbetreibers", D27="Beladung ohne Netznutzung"), "",IF($B27="","",SUMIFS('Ergebnis (detailliert)'!$F$17:$F$300,'Ergebnis (detailliert)'!$B$17:$B$300,'Ergebnis (aggregiert)'!$B27,'Ergebnis (detailliert)'!$C$17:$C$300,'Ergebnis (aggregiert)'!$D27)))</f>
        <v/>
      </c>
      <c r="H27" s="61" t="str">
        <f>IF(OR(D27="Beladung aus dem Netz eines anderen Netzbetreibers", D27="Beladung ohne Netznutzung"), "",IF($B27="","",SUMIFS('Ergebnis (detailliert)'!$I$17:$I$1001,'Ergebnis (detailliert)'!$B$17:$B$1001,'Ergebnis (aggregiert)'!$B27,'Ergebnis (detailliert)'!$C$17:$C$1001,'Ergebnis (aggregiert)'!$D27)))</f>
        <v/>
      </c>
      <c r="I27" s="63" t="str">
        <f>IF(OR(D27="Beladung aus dem Netz eines anderen Netzbetreibers", D27="Beladung ohne Netznutzung"), "",IF($B27="","",SUMIFS('Ergebnis (detailliert)'!$K$17:$K$1001,'Ergebnis (detailliert)'!$B$17:$B$1001,'Ergebnis (aggregiert)'!$B27,'Ergebnis (detailliert)'!$C$17:$C$1001,'Ergebnis (aggregiert)'!$D27)))</f>
        <v/>
      </c>
      <c r="J27" s="64" t="str">
        <f>IF(OR(D27="Beladung aus dem Netz eines anderen Netzbetreibers", D27="Beladung ohne Netznutzung"), "",IF($B27="","",SUMIFS('Ergebnis (detailliert)'!$M$17:$M$1001,'Ergebnis (detailliert)'!$B$17:$B$1001,'Ergebnis (aggregiert)'!$B27,'Ergebnis (detailliert)'!$C$17:$C$1001,'Ergebnis (aggregiert)'!$D27)))</f>
        <v/>
      </c>
      <c r="K27" s="52" t="str">
        <f>IFERROR(IF(ISBLANK(B27),"",IF(COUNTIF(Beladung!$B$17:$B$300,'Ergebnis (aggregiert)'!B27)=0,"Fehler: Reiter 'Beladung des Speichers' wurde für diesen Speicher nicht ausgefüllt",IF(COUNTIF(Entladung!$B$17:$B$300,'Ergebnis (aggregiert)'!B27)=0,"Fehler: Reiter 'Entladung des Speichers' wurde für diesen Speicher nicht ausgefüllt",""))),"Fehler: nicht alle Datenblätter für diesen Speicher wurden vollständig befüllt")</f>
        <v/>
      </c>
    </row>
    <row r="28" spans="1:11" x14ac:dyDescent="0.25">
      <c r="A28" s="142" t="str">
        <f>_xlfn.IFNA(VLOOKUP(B28,Stammdaten!$A$17:$B$300,2,FALSE),"")</f>
        <v/>
      </c>
      <c r="B28" s="59" t="str">
        <f>IF(Stammdaten!A28="","",Stammdaten!A28)</f>
        <v/>
      </c>
      <c r="C28" s="59" t="str">
        <f>IF(B28="","",VLOOKUP(B28,Stammdaten!A28:F311,6,FALSE))</f>
        <v/>
      </c>
      <c r="D28" s="60" t="str">
        <f>IF(A28="","",IF(OR(Beladung!C28="Beladung aus dem Netz eines anderen Netzbetreibers",Beladung!C28="Beladung ohne Netznutzung"),Beladung!C28,"Beladung aus dem Netz der "&amp;Stammdaten!$F$3))</f>
        <v/>
      </c>
      <c r="E28" s="60" t="str">
        <f t="shared" si="4"/>
        <v/>
      </c>
      <c r="F28" s="61" t="str">
        <f>IF(OR(D28="Beladung aus dem Netz eines anderen Netzbetreibers", D28="Beladung ohne Netznutzung"),"",IF(B28="","",SUMIFS('Ergebnis (detailliert)'!$E$17:$E$300,'Ergebnis (detailliert)'!$B$17:$B$300,'Ergebnis (aggregiert)'!$B28,'Ergebnis (detailliert)'!$C$17:$C$300,'Ergebnis (aggregiert)'!$D28)))</f>
        <v/>
      </c>
      <c r="G28" s="62" t="str">
        <f>IF(OR(D28="Beladung aus dem Netz eines anderen Netzbetreibers", D28="Beladung ohne Netznutzung"), "",IF($B28="","",SUMIFS('Ergebnis (detailliert)'!$F$17:$F$300,'Ergebnis (detailliert)'!$B$17:$B$300,'Ergebnis (aggregiert)'!$B28,'Ergebnis (detailliert)'!$C$17:$C$300,'Ergebnis (aggregiert)'!$D28)))</f>
        <v/>
      </c>
      <c r="H28" s="61" t="str">
        <f>IF(OR(D28="Beladung aus dem Netz eines anderen Netzbetreibers", D28="Beladung ohne Netznutzung"), "",IF($B28="","",SUMIFS('Ergebnis (detailliert)'!$I$17:$I$1001,'Ergebnis (detailliert)'!$B$17:$B$1001,'Ergebnis (aggregiert)'!$B28,'Ergebnis (detailliert)'!$C$17:$C$1001,'Ergebnis (aggregiert)'!$D28)))</f>
        <v/>
      </c>
      <c r="I28" s="63" t="str">
        <f>IF(OR(D28="Beladung aus dem Netz eines anderen Netzbetreibers", D28="Beladung ohne Netznutzung"), "",IF($B28="","",SUMIFS('Ergebnis (detailliert)'!$K$17:$K$1001,'Ergebnis (detailliert)'!$B$17:$B$1001,'Ergebnis (aggregiert)'!$B28,'Ergebnis (detailliert)'!$C$17:$C$1001,'Ergebnis (aggregiert)'!$D28)))</f>
        <v/>
      </c>
      <c r="J28" s="64" t="str">
        <f>IF(OR(D28="Beladung aus dem Netz eines anderen Netzbetreibers", D28="Beladung ohne Netznutzung"), "",IF($B28="","",SUMIFS('Ergebnis (detailliert)'!$M$17:$M$1001,'Ergebnis (detailliert)'!$B$17:$B$1001,'Ergebnis (aggregiert)'!$B28,'Ergebnis (detailliert)'!$C$17:$C$1001,'Ergebnis (aggregiert)'!$D28)))</f>
        <v/>
      </c>
      <c r="K28" s="52" t="str">
        <f>IFERROR(IF(ISBLANK(B28),"",IF(COUNTIF(Beladung!$B$17:$B$300,'Ergebnis (aggregiert)'!B28)=0,"Fehler: Reiter 'Beladung des Speichers' wurde für diesen Speicher nicht ausgefüllt",IF(COUNTIF(Entladung!$B$17:$B$300,'Ergebnis (aggregiert)'!B28)=0,"Fehler: Reiter 'Entladung des Speichers' wurde für diesen Speicher nicht ausgefüllt",""))),"Fehler: nicht alle Datenblätter für diesen Speicher wurden vollständig befüllt")</f>
        <v/>
      </c>
    </row>
    <row r="29" spans="1:11" x14ac:dyDescent="0.25">
      <c r="A29" s="142" t="str">
        <f>_xlfn.IFNA(VLOOKUP(B29,Stammdaten!$A$17:$B$300,2,FALSE),"")</f>
        <v/>
      </c>
      <c r="B29" s="59" t="str">
        <f>IF(Stammdaten!A29="","",Stammdaten!A29)</f>
        <v/>
      </c>
      <c r="C29" s="59" t="str">
        <f>IF(B29="","",VLOOKUP(B29,Stammdaten!A29:F312,6,FALSE))</f>
        <v/>
      </c>
      <c r="D29" s="60" t="str">
        <f>IF(A29="","",IF(OR(Beladung!C29="Beladung aus dem Netz eines anderen Netzbetreibers",Beladung!C29="Beladung ohne Netznutzung"),Beladung!C29,"Beladung aus dem Netz der "&amp;Stammdaten!$F$3))</f>
        <v/>
      </c>
      <c r="E29" s="60" t="str">
        <f t="shared" si="4"/>
        <v/>
      </c>
      <c r="F29" s="61" t="str">
        <f>IF(OR(D29="Beladung aus dem Netz eines anderen Netzbetreibers", D29="Beladung ohne Netznutzung"),"",IF(B29="","",SUMIFS('Ergebnis (detailliert)'!$E$17:$E$300,'Ergebnis (detailliert)'!$B$17:$B$300,'Ergebnis (aggregiert)'!$B29,'Ergebnis (detailliert)'!$C$17:$C$300,'Ergebnis (aggregiert)'!$D29)))</f>
        <v/>
      </c>
      <c r="G29" s="62" t="str">
        <f>IF(OR(D29="Beladung aus dem Netz eines anderen Netzbetreibers", D29="Beladung ohne Netznutzung"), "",IF($B29="","",SUMIFS('Ergebnis (detailliert)'!$F$17:$F$300,'Ergebnis (detailliert)'!$B$17:$B$300,'Ergebnis (aggregiert)'!$B29,'Ergebnis (detailliert)'!$C$17:$C$300,'Ergebnis (aggregiert)'!$D29)))</f>
        <v/>
      </c>
      <c r="H29" s="61" t="str">
        <f>IF(OR(D29="Beladung aus dem Netz eines anderen Netzbetreibers", D29="Beladung ohne Netznutzung"), "",IF($B29="","",SUMIFS('Ergebnis (detailliert)'!$I$17:$I$1001,'Ergebnis (detailliert)'!$B$17:$B$1001,'Ergebnis (aggregiert)'!$B29,'Ergebnis (detailliert)'!$C$17:$C$1001,'Ergebnis (aggregiert)'!$D29)))</f>
        <v/>
      </c>
      <c r="I29" s="63" t="str">
        <f>IF(OR(D29="Beladung aus dem Netz eines anderen Netzbetreibers", D29="Beladung ohne Netznutzung"), "",IF($B29="","",SUMIFS('Ergebnis (detailliert)'!$K$17:$K$1001,'Ergebnis (detailliert)'!$B$17:$B$1001,'Ergebnis (aggregiert)'!$B29,'Ergebnis (detailliert)'!$C$17:$C$1001,'Ergebnis (aggregiert)'!$D29)))</f>
        <v/>
      </c>
      <c r="J29" s="64" t="str">
        <f>IF(OR(D29="Beladung aus dem Netz eines anderen Netzbetreibers", D29="Beladung ohne Netznutzung"), "",IF($B29="","",SUMIFS('Ergebnis (detailliert)'!$M$17:$M$1001,'Ergebnis (detailliert)'!$B$17:$B$1001,'Ergebnis (aggregiert)'!$B29,'Ergebnis (detailliert)'!$C$17:$C$1001,'Ergebnis (aggregiert)'!$D29)))</f>
        <v/>
      </c>
      <c r="K29" s="52" t="str">
        <f>IFERROR(IF(ISBLANK(B29),"",IF(COUNTIF(Beladung!$B$17:$B$300,'Ergebnis (aggregiert)'!B29)=0,"Fehler: Reiter 'Beladung des Speichers' wurde für diesen Speicher nicht ausgefüllt",IF(COUNTIF(Entladung!$B$17:$B$300,'Ergebnis (aggregiert)'!B29)=0,"Fehler: Reiter 'Entladung des Speichers' wurde für diesen Speicher nicht ausgefüllt",""))),"Fehler: nicht alle Datenblätter für diesen Speicher wurden vollständig befüllt")</f>
        <v/>
      </c>
    </row>
    <row r="30" spans="1:11" x14ac:dyDescent="0.25">
      <c r="A30" s="142" t="str">
        <f>_xlfn.IFNA(VLOOKUP(B30,Stammdaten!$A$17:$B$300,2,FALSE),"")</f>
        <v/>
      </c>
      <c r="B30" s="59" t="str">
        <f>IF(Stammdaten!A30="","",Stammdaten!A30)</f>
        <v/>
      </c>
      <c r="C30" s="59" t="str">
        <f>IF(B30="","",VLOOKUP(B30,Stammdaten!A30:F313,6,FALSE))</f>
        <v/>
      </c>
      <c r="D30" s="60" t="str">
        <f>IF(A30="","",IF(OR(Beladung!C30="Beladung aus dem Netz eines anderen Netzbetreibers",Beladung!C30="Beladung ohne Netznutzung"),Beladung!C30,"Beladung aus dem Netz der "&amp;Stammdaten!$F$3))</f>
        <v/>
      </c>
      <c r="E30" s="60" t="str">
        <f t="shared" si="4"/>
        <v/>
      </c>
      <c r="F30" s="61" t="str">
        <f>IF(OR(D30="Beladung aus dem Netz eines anderen Netzbetreibers", D30="Beladung ohne Netznutzung"),"",IF(B30="","",SUMIFS('Ergebnis (detailliert)'!$E$17:$E$300,'Ergebnis (detailliert)'!$B$17:$B$300,'Ergebnis (aggregiert)'!$B30,'Ergebnis (detailliert)'!$C$17:$C$300,'Ergebnis (aggregiert)'!$D30)))</f>
        <v/>
      </c>
      <c r="G30" s="62" t="str">
        <f>IF(OR(D30="Beladung aus dem Netz eines anderen Netzbetreibers", D30="Beladung ohne Netznutzung"), "",IF($B30="","",SUMIFS('Ergebnis (detailliert)'!$F$17:$F$300,'Ergebnis (detailliert)'!$B$17:$B$300,'Ergebnis (aggregiert)'!$B30,'Ergebnis (detailliert)'!$C$17:$C$300,'Ergebnis (aggregiert)'!$D30)))</f>
        <v/>
      </c>
      <c r="H30" s="61" t="str">
        <f>IF(OR(D30="Beladung aus dem Netz eines anderen Netzbetreibers", D30="Beladung ohne Netznutzung"), "",IF($B30="","",SUMIFS('Ergebnis (detailliert)'!$I$17:$I$1001,'Ergebnis (detailliert)'!$B$17:$B$1001,'Ergebnis (aggregiert)'!$B30,'Ergebnis (detailliert)'!$C$17:$C$1001,'Ergebnis (aggregiert)'!$D30)))</f>
        <v/>
      </c>
      <c r="I30" s="63" t="str">
        <f>IF(OR(D30="Beladung aus dem Netz eines anderen Netzbetreibers", D30="Beladung ohne Netznutzung"), "",IF($B30="","",SUMIFS('Ergebnis (detailliert)'!$K$17:$K$1001,'Ergebnis (detailliert)'!$B$17:$B$1001,'Ergebnis (aggregiert)'!$B30,'Ergebnis (detailliert)'!$C$17:$C$1001,'Ergebnis (aggregiert)'!$D30)))</f>
        <v/>
      </c>
      <c r="J30" s="64" t="str">
        <f>IF(OR(D30="Beladung aus dem Netz eines anderen Netzbetreibers", D30="Beladung ohne Netznutzung"), "",IF($B30="","",SUMIFS('Ergebnis (detailliert)'!$M$17:$M$1001,'Ergebnis (detailliert)'!$B$17:$B$1001,'Ergebnis (aggregiert)'!$B30,'Ergebnis (detailliert)'!$C$17:$C$1001,'Ergebnis (aggregiert)'!$D30)))</f>
        <v/>
      </c>
      <c r="K30" s="52" t="str">
        <f>IFERROR(IF(ISBLANK(B30),"",IF(COUNTIF(Beladung!$B$17:$B$300,'Ergebnis (aggregiert)'!B30)=0,"Fehler: Reiter 'Beladung des Speichers' wurde für diesen Speicher nicht ausgefüllt",IF(COUNTIF(Entladung!$B$17:$B$300,'Ergebnis (aggregiert)'!B30)=0,"Fehler: Reiter 'Entladung des Speichers' wurde für diesen Speicher nicht ausgefüllt",""))),"Fehler: nicht alle Datenblätter für diesen Speicher wurden vollständig befüllt")</f>
        <v/>
      </c>
    </row>
    <row r="31" spans="1:11" x14ac:dyDescent="0.25">
      <c r="A31" s="142" t="str">
        <f>_xlfn.IFNA(VLOOKUP(B31,Stammdaten!$A$17:$B$300,2,FALSE),"")</f>
        <v/>
      </c>
      <c r="B31" s="59" t="str">
        <f>IF(Stammdaten!A31="","",Stammdaten!A31)</f>
        <v/>
      </c>
      <c r="C31" s="59" t="str">
        <f>IF(B31="","",VLOOKUP(B31,Stammdaten!A31:F314,6,FALSE))</f>
        <v/>
      </c>
      <c r="D31" s="60" t="str">
        <f>IF(A31="","",IF(OR(Beladung!C31="Beladung aus dem Netz eines anderen Netzbetreibers",Beladung!C31="Beladung ohne Netznutzung"),Beladung!C31,"Beladung aus dem Netz der "&amp;Stammdaten!$F$3))</f>
        <v/>
      </c>
      <c r="E31" s="60" t="str">
        <f t="shared" si="4"/>
        <v/>
      </c>
      <c r="F31" s="61" t="str">
        <f>IF(OR(D31="Beladung aus dem Netz eines anderen Netzbetreibers", D31="Beladung ohne Netznutzung"),"",IF(B31="","",SUMIFS('Ergebnis (detailliert)'!$E$17:$E$300,'Ergebnis (detailliert)'!$B$17:$B$300,'Ergebnis (aggregiert)'!$B31,'Ergebnis (detailliert)'!$C$17:$C$300,'Ergebnis (aggregiert)'!$D31)))</f>
        <v/>
      </c>
      <c r="G31" s="62" t="str">
        <f>IF(OR(D31="Beladung aus dem Netz eines anderen Netzbetreibers", D31="Beladung ohne Netznutzung"), "",IF($B31="","",SUMIFS('Ergebnis (detailliert)'!$F$17:$F$300,'Ergebnis (detailliert)'!$B$17:$B$300,'Ergebnis (aggregiert)'!$B31,'Ergebnis (detailliert)'!$C$17:$C$300,'Ergebnis (aggregiert)'!$D31)))</f>
        <v/>
      </c>
      <c r="H31" s="61" t="str">
        <f>IF(OR(D31="Beladung aus dem Netz eines anderen Netzbetreibers", D31="Beladung ohne Netznutzung"), "",IF($B31="","",SUMIFS('Ergebnis (detailliert)'!$I$17:$I$1001,'Ergebnis (detailliert)'!$B$17:$B$1001,'Ergebnis (aggregiert)'!$B31,'Ergebnis (detailliert)'!$C$17:$C$1001,'Ergebnis (aggregiert)'!$D31)))</f>
        <v/>
      </c>
      <c r="I31" s="63" t="str">
        <f>IF(OR(D31="Beladung aus dem Netz eines anderen Netzbetreibers", D31="Beladung ohne Netznutzung"), "",IF($B31="","",SUMIFS('Ergebnis (detailliert)'!$K$17:$K$1001,'Ergebnis (detailliert)'!$B$17:$B$1001,'Ergebnis (aggregiert)'!$B31,'Ergebnis (detailliert)'!$C$17:$C$1001,'Ergebnis (aggregiert)'!$D31)))</f>
        <v/>
      </c>
      <c r="J31" s="64" t="str">
        <f>IF(OR(D31="Beladung aus dem Netz eines anderen Netzbetreibers", D31="Beladung ohne Netznutzung"), "",IF($B31="","",SUMIFS('Ergebnis (detailliert)'!$M$17:$M$1001,'Ergebnis (detailliert)'!$B$17:$B$1001,'Ergebnis (aggregiert)'!$B31,'Ergebnis (detailliert)'!$C$17:$C$1001,'Ergebnis (aggregiert)'!$D31)))</f>
        <v/>
      </c>
      <c r="K31" s="52" t="str">
        <f>IFERROR(IF(ISBLANK(B31),"",IF(COUNTIF(Beladung!$B$17:$B$300,'Ergebnis (aggregiert)'!B31)=0,"Fehler: Reiter 'Beladung des Speichers' wurde für diesen Speicher nicht ausgefüllt",IF(COUNTIF(Entladung!$B$17:$B$300,'Ergebnis (aggregiert)'!B31)=0,"Fehler: Reiter 'Entladung des Speichers' wurde für diesen Speicher nicht ausgefüllt",""))),"Fehler: nicht alle Datenblätter für diesen Speicher wurden vollständig befüllt")</f>
        <v/>
      </c>
    </row>
    <row r="32" spans="1:11" x14ac:dyDescent="0.25">
      <c r="A32" s="142" t="str">
        <f>_xlfn.IFNA(VLOOKUP(B32,Stammdaten!$A$17:$B$300,2,FALSE),"")</f>
        <v/>
      </c>
      <c r="B32" s="59" t="str">
        <f>IF(Stammdaten!A32="","",Stammdaten!A32)</f>
        <v/>
      </c>
      <c r="C32" s="59" t="str">
        <f>IF(B32="","",VLOOKUP(B32,Stammdaten!A32:F315,6,FALSE))</f>
        <v/>
      </c>
      <c r="D32" s="60" t="str">
        <f>IF(A32="","",IF(OR(Beladung!C32="Beladung aus dem Netz eines anderen Netzbetreibers",Beladung!C32="Beladung ohne Netznutzung"),Beladung!C32,"Beladung aus dem Netz der "&amp;Stammdaten!$F$3))</f>
        <v/>
      </c>
      <c r="E32" s="60" t="str">
        <f t="shared" si="4"/>
        <v/>
      </c>
      <c r="F32" s="61" t="str">
        <f>IF(OR(D32="Beladung aus dem Netz eines anderen Netzbetreibers", D32="Beladung ohne Netznutzung"),"",IF(B32="","",SUMIFS('Ergebnis (detailliert)'!$E$17:$E$300,'Ergebnis (detailliert)'!$B$17:$B$300,'Ergebnis (aggregiert)'!$B32,'Ergebnis (detailliert)'!$C$17:$C$300,'Ergebnis (aggregiert)'!$D32)))</f>
        <v/>
      </c>
      <c r="G32" s="62" t="str">
        <f>IF(OR(D32="Beladung aus dem Netz eines anderen Netzbetreibers", D32="Beladung ohne Netznutzung"), "",IF($B32="","",SUMIFS('Ergebnis (detailliert)'!$F$17:$F$300,'Ergebnis (detailliert)'!$B$17:$B$300,'Ergebnis (aggregiert)'!$B32,'Ergebnis (detailliert)'!$C$17:$C$300,'Ergebnis (aggregiert)'!$D32)))</f>
        <v/>
      </c>
      <c r="H32" s="61" t="str">
        <f>IF(OR(D32="Beladung aus dem Netz eines anderen Netzbetreibers", D32="Beladung ohne Netznutzung"), "",IF($B32="","",SUMIFS('Ergebnis (detailliert)'!$I$17:$I$1001,'Ergebnis (detailliert)'!$B$17:$B$1001,'Ergebnis (aggregiert)'!$B32,'Ergebnis (detailliert)'!$C$17:$C$1001,'Ergebnis (aggregiert)'!$D32)))</f>
        <v/>
      </c>
      <c r="I32" s="63" t="str">
        <f>IF(OR(D32="Beladung aus dem Netz eines anderen Netzbetreibers", D32="Beladung ohne Netznutzung"), "",IF($B32="","",SUMIFS('Ergebnis (detailliert)'!$K$17:$K$1001,'Ergebnis (detailliert)'!$B$17:$B$1001,'Ergebnis (aggregiert)'!$B32,'Ergebnis (detailliert)'!$C$17:$C$1001,'Ergebnis (aggregiert)'!$D32)))</f>
        <v/>
      </c>
      <c r="J32" s="64" t="str">
        <f>IF(OR(D32="Beladung aus dem Netz eines anderen Netzbetreibers", D32="Beladung ohne Netznutzung"), "",IF($B32="","",SUMIFS('Ergebnis (detailliert)'!$M$17:$M$1001,'Ergebnis (detailliert)'!$B$17:$B$1001,'Ergebnis (aggregiert)'!$B32,'Ergebnis (detailliert)'!$C$17:$C$1001,'Ergebnis (aggregiert)'!$D32)))</f>
        <v/>
      </c>
      <c r="K32" s="52" t="str">
        <f>IFERROR(IF(ISBLANK(B32),"",IF(COUNTIF(Beladung!$B$17:$B$300,'Ergebnis (aggregiert)'!B32)=0,"Fehler: Reiter 'Beladung des Speichers' wurde für diesen Speicher nicht ausgefüllt",IF(COUNTIF(Entladung!$B$17:$B$300,'Ergebnis (aggregiert)'!B32)=0,"Fehler: Reiter 'Entladung des Speichers' wurde für diesen Speicher nicht ausgefüllt",""))),"Fehler: nicht alle Datenblätter für diesen Speicher wurden vollständig befüllt")</f>
        <v/>
      </c>
    </row>
    <row r="33" spans="1:11" x14ac:dyDescent="0.25">
      <c r="A33" s="142" t="str">
        <f>_xlfn.IFNA(VLOOKUP(B33,Stammdaten!$A$17:$B$300,2,FALSE),"")</f>
        <v/>
      </c>
      <c r="B33" s="59" t="str">
        <f>IF(Stammdaten!A33="","",Stammdaten!A33)</f>
        <v/>
      </c>
      <c r="C33" s="59" t="str">
        <f>IF(B33="","",VLOOKUP(B33,Stammdaten!A33:F316,6,FALSE))</f>
        <v/>
      </c>
      <c r="D33" s="60" t="str">
        <f>IF(A33="","",IF(OR(Beladung!C33="Beladung aus dem Netz eines anderen Netzbetreibers",Beladung!C33="Beladung ohne Netznutzung"),Beladung!C33,"Beladung aus dem Netz der "&amp;Stammdaten!$F$3))</f>
        <v/>
      </c>
      <c r="E33" s="60" t="str">
        <f t="shared" si="4"/>
        <v/>
      </c>
      <c r="F33" s="61" t="str">
        <f>IF(OR(D33="Beladung aus dem Netz eines anderen Netzbetreibers", D33="Beladung ohne Netznutzung"),"",IF(B33="","",SUMIFS('Ergebnis (detailliert)'!$E$17:$E$300,'Ergebnis (detailliert)'!$B$17:$B$300,'Ergebnis (aggregiert)'!$B33,'Ergebnis (detailliert)'!$C$17:$C$300,'Ergebnis (aggregiert)'!$D33)))</f>
        <v/>
      </c>
      <c r="G33" s="62" t="str">
        <f>IF(OR(D33="Beladung aus dem Netz eines anderen Netzbetreibers", D33="Beladung ohne Netznutzung"), "",IF($B33="","",SUMIFS('Ergebnis (detailliert)'!$F$17:$F$300,'Ergebnis (detailliert)'!$B$17:$B$300,'Ergebnis (aggregiert)'!$B33,'Ergebnis (detailliert)'!$C$17:$C$300,'Ergebnis (aggregiert)'!$D33)))</f>
        <v/>
      </c>
      <c r="H33" s="61" t="str">
        <f>IF(OR(D33="Beladung aus dem Netz eines anderen Netzbetreibers", D33="Beladung ohne Netznutzung"), "",IF($B33="","",SUMIFS('Ergebnis (detailliert)'!$I$17:$I$1001,'Ergebnis (detailliert)'!$B$17:$B$1001,'Ergebnis (aggregiert)'!$B33,'Ergebnis (detailliert)'!$C$17:$C$1001,'Ergebnis (aggregiert)'!$D33)))</f>
        <v/>
      </c>
      <c r="I33" s="63" t="str">
        <f>IF(OR(D33="Beladung aus dem Netz eines anderen Netzbetreibers", D33="Beladung ohne Netznutzung"), "",IF($B33="","",SUMIFS('Ergebnis (detailliert)'!$K$17:$K$1001,'Ergebnis (detailliert)'!$B$17:$B$1001,'Ergebnis (aggregiert)'!$B33,'Ergebnis (detailliert)'!$C$17:$C$1001,'Ergebnis (aggregiert)'!$D33)))</f>
        <v/>
      </c>
      <c r="J33" s="64" t="str">
        <f>IF(OR(D33="Beladung aus dem Netz eines anderen Netzbetreibers", D33="Beladung ohne Netznutzung"), "",IF($B33="","",SUMIFS('Ergebnis (detailliert)'!$M$17:$M$1001,'Ergebnis (detailliert)'!$B$17:$B$1001,'Ergebnis (aggregiert)'!$B33,'Ergebnis (detailliert)'!$C$17:$C$1001,'Ergebnis (aggregiert)'!$D33)))</f>
        <v/>
      </c>
      <c r="K33" s="52" t="str">
        <f>IFERROR(IF(ISBLANK(B33),"",IF(COUNTIF(Beladung!$B$17:$B$300,'Ergebnis (aggregiert)'!B33)=0,"Fehler: Reiter 'Beladung des Speichers' wurde für diesen Speicher nicht ausgefüllt",IF(COUNTIF(Entladung!$B$17:$B$300,'Ergebnis (aggregiert)'!B33)=0,"Fehler: Reiter 'Entladung des Speichers' wurde für diesen Speicher nicht ausgefüllt",""))),"Fehler: nicht alle Datenblätter für diesen Speicher wurden vollständig befüllt")</f>
        <v/>
      </c>
    </row>
    <row r="34" spans="1:11" x14ac:dyDescent="0.25">
      <c r="A34" s="142" t="str">
        <f>_xlfn.IFNA(VLOOKUP(B34,Stammdaten!$A$17:$B$300,2,FALSE),"")</f>
        <v/>
      </c>
      <c r="B34" s="59" t="str">
        <f>IF(Stammdaten!A34="","",Stammdaten!A34)</f>
        <v/>
      </c>
      <c r="C34" s="59" t="str">
        <f>IF(B34="","",VLOOKUP(B34,Stammdaten!A34:F317,6,FALSE))</f>
        <v/>
      </c>
      <c r="D34" s="60" t="str">
        <f>IF(A34="","",IF(OR(Beladung!C34="Beladung aus dem Netz eines anderen Netzbetreibers",Beladung!C34="Beladung ohne Netznutzung"),Beladung!C34,"Beladung aus dem Netz der "&amp;Stammdaten!$F$3))</f>
        <v/>
      </c>
      <c r="E34" s="60" t="str">
        <f t="shared" si="4"/>
        <v/>
      </c>
      <c r="F34" s="61" t="str">
        <f>IF(OR(D34="Beladung aus dem Netz eines anderen Netzbetreibers", D34="Beladung ohne Netznutzung"),"",IF(B34="","",SUMIFS('Ergebnis (detailliert)'!$E$17:$E$300,'Ergebnis (detailliert)'!$B$17:$B$300,'Ergebnis (aggregiert)'!$B34,'Ergebnis (detailliert)'!$C$17:$C$300,'Ergebnis (aggregiert)'!$D34)))</f>
        <v/>
      </c>
      <c r="G34" s="62" t="str">
        <f>IF(OR(D34="Beladung aus dem Netz eines anderen Netzbetreibers", D34="Beladung ohne Netznutzung"), "",IF($B34="","",SUMIFS('Ergebnis (detailliert)'!$F$17:$F$300,'Ergebnis (detailliert)'!$B$17:$B$300,'Ergebnis (aggregiert)'!$B34,'Ergebnis (detailliert)'!$C$17:$C$300,'Ergebnis (aggregiert)'!$D34)))</f>
        <v/>
      </c>
      <c r="H34" s="61" t="str">
        <f>IF(OR(D34="Beladung aus dem Netz eines anderen Netzbetreibers", D34="Beladung ohne Netznutzung"), "",IF($B34="","",SUMIFS('Ergebnis (detailliert)'!$I$17:$I$1001,'Ergebnis (detailliert)'!$B$17:$B$1001,'Ergebnis (aggregiert)'!$B34,'Ergebnis (detailliert)'!$C$17:$C$1001,'Ergebnis (aggregiert)'!$D34)))</f>
        <v/>
      </c>
      <c r="I34" s="63" t="str">
        <f>IF(OR(D34="Beladung aus dem Netz eines anderen Netzbetreibers", D34="Beladung ohne Netznutzung"), "",IF($B34="","",SUMIFS('Ergebnis (detailliert)'!$K$17:$K$1001,'Ergebnis (detailliert)'!$B$17:$B$1001,'Ergebnis (aggregiert)'!$B34,'Ergebnis (detailliert)'!$C$17:$C$1001,'Ergebnis (aggregiert)'!$D34)))</f>
        <v/>
      </c>
      <c r="J34" s="64" t="str">
        <f>IF(OR(D34="Beladung aus dem Netz eines anderen Netzbetreibers", D34="Beladung ohne Netznutzung"), "",IF($B34="","",SUMIFS('Ergebnis (detailliert)'!$M$17:$M$1001,'Ergebnis (detailliert)'!$B$17:$B$1001,'Ergebnis (aggregiert)'!$B34,'Ergebnis (detailliert)'!$C$17:$C$1001,'Ergebnis (aggregiert)'!$D34)))</f>
        <v/>
      </c>
      <c r="K34" s="52" t="str">
        <f>IFERROR(IF(ISBLANK(B34),"",IF(COUNTIF(Beladung!$B$17:$B$300,'Ergebnis (aggregiert)'!B34)=0,"Fehler: Reiter 'Beladung des Speichers' wurde für diesen Speicher nicht ausgefüllt",IF(COUNTIF(Entladung!$B$17:$B$300,'Ergebnis (aggregiert)'!B34)=0,"Fehler: Reiter 'Entladung des Speichers' wurde für diesen Speicher nicht ausgefüllt",""))),"Fehler: nicht alle Datenblätter für diesen Speicher wurden vollständig befüllt")</f>
        <v/>
      </c>
    </row>
    <row r="35" spans="1:11" x14ac:dyDescent="0.25">
      <c r="A35" s="142" t="str">
        <f>_xlfn.IFNA(VLOOKUP(B35,Stammdaten!$A$17:$B$300,2,FALSE),"")</f>
        <v/>
      </c>
      <c r="B35" s="59" t="str">
        <f>IF(Stammdaten!A35="","",Stammdaten!A35)</f>
        <v/>
      </c>
      <c r="C35" s="59" t="str">
        <f>IF(B35="","",VLOOKUP(B35,Stammdaten!A35:F318,6,FALSE))</f>
        <v/>
      </c>
      <c r="D35" s="60" t="str">
        <f>IF(A35="","",IF(OR(Beladung!C35="Beladung aus dem Netz eines anderen Netzbetreibers",Beladung!C35="Beladung ohne Netznutzung"),Beladung!C35,"Beladung aus dem Netz der "&amp;Stammdaten!$F$3))</f>
        <v/>
      </c>
      <c r="E35" s="60" t="str">
        <f t="shared" si="4"/>
        <v/>
      </c>
      <c r="F35" s="61" t="str">
        <f>IF(OR(D35="Beladung aus dem Netz eines anderen Netzbetreibers", D35="Beladung ohne Netznutzung"),"",IF(B35="","",SUMIFS('Ergebnis (detailliert)'!$E$17:$E$300,'Ergebnis (detailliert)'!$B$17:$B$300,'Ergebnis (aggregiert)'!$B35,'Ergebnis (detailliert)'!$C$17:$C$300,'Ergebnis (aggregiert)'!$D35)))</f>
        <v/>
      </c>
      <c r="G35" s="62" t="str">
        <f>IF(OR(D35="Beladung aus dem Netz eines anderen Netzbetreibers", D35="Beladung ohne Netznutzung"), "",IF($B35="","",SUMIFS('Ergebnis (detailliert)'!$F$17:$F$300,'Ergebnis (detailliert)'!$B$17:$B$300,'Ergebnis (aggregiert)'!$B35,'Ergebnis (detailliert)'!$C$17:$C$300,'Ergebnis (aggregiert)'!$D35)))</f>
        <v/>
      </c>
      <c r="H35" s="61" t="str">
        <f>IF(OR(D35="Beladung aus dem Netz eines anderen Netzbetreibers", D35="Beladung ohne Netznutzung"), "",IF($B35="","",SUMIFS('Ergebnis (detailliert)'!$I$17:$I$1001,'Ergebnis (detailliert)'!$B$17:$B$1001,'Ergebnis (aggregiert)'!$B35,'Ergebnis (detailliert)'!$C$17:$C$1001,'Ergebnis (aggregiert)'!$D35)))</f>
        <v/>
      </c>
      <c r="I35" s="63" t="str">
        <f>IF(OR(D35="Beladung aus dem Netz eines anderen Netzbetreibers", D35="Beladung ohne Netznutzung"), "",IF($B35="","",SUMIFS('Ergebnis (detailliert)'!$K$17:$K$1001,'Ergebnis (detailliert)'!$B$17:$B$1001,'Ergebnis (aggregiert)'!$B35,'Ergebnis (detailliert)'!$C$17:$C$1001,'Ergebnis (aggregiert)'!$D35)))</f>
        <v/>
      </c>
      <c r="J35" s="64" t="str">
        <f>IF(OR(D35="Beladung aus dem Netz eines anderen Netzbetreibers", D35="Beladung ohne Netznutzung"), "",IF($B35="","",SUMIFS('Ergebnis (detailliert)'!$M$17:$M$1001,'Ergebnis (detailliert)'!$B$17:$B$1001,'Ergebnis (aggregiert)'!$B35,'Ergebnis (detailliert)'!$C$17:$C$1001,'Ergebnis (aggregiert)'!$D35)))</f>
        <v/>
      </c>
      <c r="K35" s="52" t="str">
        <f>IFERROR(IF(ISBLANK(B35),"",IF(COUNTIF(Beladung!$B$17:$B$300,'Ergebnis (aggregiert)'!B35)=0,"Fehler: Reiter 'Beladung des Speichers' wurde für diesen Speicher nicht ausgefüllt",IF(COUNTIF(Entladung!$B$17:$B$300,'Ergebnis (aggregiert)'!B35)=0,"Fehler: Reiter 'Entladung des Speichers' wurde für diesen Speicher nicht ausgefüllt",""))),"Fehler: nicht alle Datenblätter für diesen Speicher wurden vollständig befüllt")</f>
        <v/>
      </c>
    </row>
    <row r="36" spans="1:11" x14ac:dyDescent="0.25">
      <c r="A36" s="142" t="str">
        <f>_xlfn.IFNA(VLOOKUP(B36,Stammdaten!$A$17:$B$300,2,FALSE),"")</f>
        <v/>
      </c>
      <c r="B36" s="59" t="str">
        <f>IF(Stammdaten!A36="","",Stammdaten!A36)</f>
        <v/>
      </c>
      <c r="C36" s="59" t="str">
        <f>IF(B36="","",VLOOKUP(B36,Stammdaten!A36:F319,6,FALSE))</f>
        <v/>
      </c>
      <c r="D36" s="60" t="str">
        <f>IF(A36="","",IF(OR(Beladung!C36="Beladung aus dem Netz eines anderen Netzbetreibers",Beladung!C36="Beladung ohne Netznutzung"),Beladung!C36,"Beladung aus dem Netz der "&amp;Stammdaten!$F$3))</f>
        <v/>
      </c>
      <c r="E36" s="60" t="str">
        <f t="shared" si="4"/>
        <v/>
      </c>
      <c r="F36" s="61" t="str">
        <f>IF(OR(D36="Beladung aus dem Netz eines anderen Netzbetreibers", D36="Beladung ohne Netznutzung"),"",IF(B36="","",SUMIFS('Ergebnis (detailliert)'!$E$17:$E$300,'Ergebnis (detailliert)'!$B$17:$B$300,'Ergebnis (aggregiert)'!$B36,'Ergebnis (detailliert)'!$C$17:$C$300,'Ergebnis (aggregiert)'!$D36)))</f>
        <v/>
      </c>
      <c r="G36" s="62" t="str">
        <f>IF(OR(D36="Beladung aus dem Netz eines anderen Netzbetreibers", D36="Beladung ohne Netznutzung"), "",IF($B36="","",SUMIFS('Ergebnis (detailliert)'!$F$17:$F$300,'Ergebnis (detailliert)'!$B$17:$B$300,'Ergebnis (aggregiert)'!$B36,'Ergebnis (detailliert)'!$C$17:$C$300,'Ergebnis (aggregiert)'!$D36)))</f>
        <v/>
      </c>
      <c r="H36" s="61" t="str">
        <f>IF(OR(D36="Beladung aus dem Netz eines anderen Netzbetreibers", D36="Beladung ohne Netznutzung"), "",IF($B36="","",SUMIFS('Ergebnis (detailliert)'!$I$17:$I$1001,'Ergebnis (detailliert)'!$B$17:$B$1001,'Ergebnis (aggregiert)'!$B36,'Ergebnis (detailliert)'!$C$17:$C$1001,'Ergebnis (aggregiert)'!$D36)))</f>
        <v/>
      </c>
      <c r="I36" s="63" t="str">
        <f>IF(OR(D36="Beladung aus dem Netz eines anderen Netzbetreibers", D36="Beladung ohne Netznutzung"), "",IF($B36="","",SUMIFS('Ergebnis (detailliert)'!$K$17:$K$1001,'Ergebnis (detailliert)'!$B$17:$B$1001,'Ergebnis (aggregiert)'!$B36,'Ergebnis (detailliert)'!$C$17:$C$1001,'Ergebnis (aggregiert)'!$D36)))</f>
        <v/>
      </c>
      <c r="J36" s="64" t="str">
        <f>IF(OR(D36="Beladung aus dem Netz eines anderen Netzbetreibers", D36="Beladung ohne Netznutzung"), "",IF($B36="","",SUMIFS('Ergebnis (detailliert)'!$M$17:$M$1001,'Ergebnis (detailliert)'!$B$17:$B$1001,'Ergebnis (aggregiert)'!$B36,'Ergebnis (detailliert)'!$C$17:$C$1001,'Ergebnis (aggregiert)'!$D36)))</f>
        <v/>
      </c>
      <c r="K36" s="52" t="str">
        <f>IFERROR(IF(ISBLANK(B36),"",IF(COUNTIF(Beladung!$B$17:$B$300,'Ergebnis (aggregiert)'!B36)=0,"Fehler: Reiter 'Beladung des Speichers' wurde für diesen Speicher nicht ausgefüllt",IF(COUNTIF(Entladung!$B$17:$B$300,'Ergebnis (aggregiert)'!B36)=0,"Fehler: Reiter 'Entladung des Speichers' wurde für diesen Speicher nicht ausgefüllt",""))),"Fehler: nicht alle Datenblätter für diesen Speicher wurden vollständig befüllt")</f>
        <v/>
      </c>
    </row>
    <row r="37" spans="1:11" x14ac:dyDescent="0.25">
      <c r="A37" s="142" t="str">
        <f>_xlfn.IFNA(VLOOKUP(B37,Stammdaten!$A$17:$B$300,2,FALSE),"")</f>
        <v/>
      </c>
      <c r="B37" s="59" t="str">
        <f>IF(Stammdaten!A37="","",Stammdaten!A37)</f>
        <v/>
      </c>
      <c r="C37" s="59" t="str">
        <f>IF(B37="","",VLOOKUP(B37,Stammdaten!A37:F320,6,FALSE))</f>
        <v/>
      </c>
      <c r="D37" s="60" t="str">
        <f>IF(A37="","",IF(OR(Beladung!C37="Beladung aus dem Netz eines anderen Netzbetreibers",Beladung!C37="Beladung ohne Netznutzung"),Beladung!C37,"Beladung aus dem Netz der "&amp;Stammdaten!$F$3))</f>
        <v/>
      </c>
      <c r="E37" s="60" t="str">
        <f t="shared" si="4"/>
        <v/>
      </c>
      <c r="F37" s="61" t="str">
        <f>IF(OR(D37="Beladung aus dem Netz eines anderen Netzbetreibers", D37="Beladung ohne Netznutzung"),"",IF(B37="","",SUMIFS('Ergebnis (detailliert)'!$E$17:$E$300,'Ergebnis (detailliert)'!$B$17:$B$300,'Ergebnis (aggregiert)'!$B37,'Ergebnis (detailliert)'!$C$17:$C$300,'Ergebnis (aggregiert)'!$D37)))</f>
        <v/>
      </c>
      <c r="G37" s="62" t="str">
        <f>IF(OR(D37="Beladung aus dem Netz eines anderen Netzbetreibers", D37="Beladung ohne Netznutzung"), "",IF($B37="","",SUMIFS('Ergebnis (detailliert)'!$F$17:$F$300,'Ergebnis (detailliert)'!$B$17:$B$300,'Ergebnis (aggregiert)'!$B37,'Ergebnis (detailliert)'!$C$17:$C$300,'Ergebnis (aggregiert)'!$D37)))</f>
        <v/>
      </c>
      <c r="H37" s="61" t="str">
        <f>IF(OR(D37="Beladung aus dem Netz eines anderen Netzbetreibers", D37="Beladung ohne Netznutzung"), "",IF($B37="","",SUMIFS('Ergebnis (detailliert)'!$I$17:$I$1001,'Ergebnis (detailliert)'!$B$17:$B$1001,'Ergebnis (aggregiert)'!$B37,'Ergebnis (detailliert)'!$C$17:$C$1001,'Ergebnis (aggregiert)'!$D37)))</f>
        <v/>
      </c>
      <c r="I37" s="63" t="str">
        <f>IF(OR(D37="Beladung aus dem Netz eines anderen Netzbetreibers", D37="Beladung ohne Netznutzung"), "",IF($B37="","",SUMIFS('Ergebnis (detailliert)'!$K$17:$K$1001,'Ergebnis (detailliert)'!$B$17:$B$1001,'Ergebnis (aggregiert)'!$B37,'Ergebnis (detailliert)'!$C$17:$C$1001,'Ergebnis (aggregiert)'!$D37)))</f>
        <v/>
      </c>
      <c r="J37" s="64" t="str">
        <f>IF(OR(D37="Beladung aus dem Netz eines anderen Netzbetreibers", D37="Beladung ohne Netznutzung"), "",IF($B37="","",SUMIFS('Ergebnis (detailliert)'!$M$17:$M$1001,'Ergebnis (detailliert)'!$B$17:$B$1001,'Ergebnis (aggregiert)'!$B37,'Ergebnis (detailliert)'!$C$17:$C$1001,'Ergebnis (aggregiert)'!$D37)))</f>
        <v/>
      </c>
      <c r="K37" s="52" t="str">
        <f>IFERROR(IF(ISBLANK(B37),"",IF(COUNTIF(Beladung!$B$17:$B$300,'Ergebnis (aggregiert)'!B37)=0,"Fehler: Reiter 'Beladung des Speichers' wurde für diesen Speicher nicht ausgefüllt",IF(COUNTIF(Entladung!$B$17:$B$300,'Ergebnis (aggregiert)'!B37)=0,"Fehler: Reiter 'Entladung des Speichers' wurde für diesen Speicher nicht ausgefüllt",""))),"Fehler: nicht alle Datenblätter für diesen Speicher wurden vollständig befüllt")</f>
        <v/>
      </c>
    </row>
    <row r="38" spans="1:11" x14ac:dyDescent="0.25">
      <c r="A38" s="142" t="str">
        <f>_xlfn.IFNA(VLOOKUP(B38,Stammdaten!$A$17:$B$300,2,FALSE),"")</f>
        <v/>
      </c>
      <c r="B38" s="59" t="str">
        <f>IF(Stammdaten!A38="","",Stammdaten!A38)</f>
        <v/>
      </c>
      <c r="C38" s="59" t="str">
        <f>IF(B38="","",VLOOKUP(B38,Stammdaten!A38:F321,6,FALSE))</f>
        <v/>
      </c>
      <c r="D38" s="60" t="str">
        <f>IF(A38="","",IF(OR(Beladung!C38="Beladung aus dem Netz eines anderen Netzbetreibers",Beladung!C38="Beladung ohne Netznutzung"),Beladung!C38,"Beladung aus dem Netz der "&amp;Stammdaten!$F$3))</f>
        <v/>
      </c>
      <c r="E38" s="60" t="str">
        <f t="shared" si="4"/>
        <v/>
      </c>
      <c r="F38" s="61" t="str">
        <f>IF(OR(D38="Beladung aus dem Netz eines anderen Netzbetreibers", D38="Beladung ohne Netznutzung"),"",IF(B38="","",SUMIFS('Ergebnis (detailliert)'!$E$17:$E$300,'Ergebnis (detailliert)'!$B$17:$B$300,'Ergebnis (aggregiert)'!$B38,'Ergebnis (detailliert)'!$C$17:$C$300,'Ergebnis (aggregiert)'!$D38)))</f>
        <v/>
      </c>
      <c r="G38" s="62" t="str">
        <f>IF(OR(D38="Beladung aus dem Netz eines anderen Netzbetreibers", D38="Beladung ohne Netznutzung"), "",IF($B38="","",SUMIFS('Ergebnis (detailliert)'!$F$17:$F$300,'Ergebnis (detailliert)'!$B$17:$B$300,'Ergebnis (aggregiert)'!$B38,'Ergebnis (detailliert)'!$C$17:$C$300,'Ergebnis (aggregiert)'!$D38)))</f>
        <v/>
      </c>
      <c r="H38" s="61" t="str">
        <f>IF(OR(D38="Beladung aus dem Netz eines anderen Netzbetreibers", D38="Beladung ohne Netznutzung"), "",IF($B38="","",SUMIFS('Ergebnis (detailliert)'!$I$17:$I$1001,'Ergebnis (detailliert)'!$B$17:$B$1001,'Ergebnis (aggregiert)'!$B38,'Ergebnis (detailliert)'!$C$17:$C$1001,'Ergebnis (aggregiert)'!$D38)))</f>
        <v/>
      </c>
      <c r="I38" s="63" t="str">
        <f>IF(OR(D38="Beladung aus dem Netz eines anderen Netzbetreibers", D38="Beladung ohne Netznutzung"), "",IF($B38="","",SUMIFS('Ergebnis (detailliert)'!$K$17:$K$1001,'Ergebnis (detailliert)'!$B$17:$B$1001,'Ergebnis (aggregiert)'!$B38,'Ergebnis (detailliert)'!$C$17:$C$1001,'Ergebnis (aggregiert)'!$D38)))</f>
        <v/>
      </c>
      <c r="J38" s="64" t="str">
        <f>IF(OR(D38="Beladung aus dem Netz eines anderen Netzbetreibers", D38="Beladung ohne Netznutzung"), "",IF($B38="","",SUMIFS('Ergebnis (detailliert)'!$M$17:$M$1001,'Ergebnis (detailliert)'!$B$17:$B$1001,'Ergebnis (aggregiert)'!$B38,'Ergebnis (detailliert)'!$C$17:$C$1001,'Ergebnis (aggregiert)'!$D38)))</f>
        <v/>
      </c>
      <c r="K38" s="52" t="str">
        <f>IFERROR(IF(ISBLANK(B38),"",IF(COUNTIF(Beladung!$B$17:$B$300,'Ergebnis (aggregiert)'!B38)=0,"Fehler: Reiter 'Beladung des Speichers' wurde für diesen Speicher nicht ausgefüllt",IF(COUNTIF(Entladung!$B$17:$B$300,'Ergebnis (aggregiert)'!B38)=0,"Fehler: Reiter 'Entladung des Speichers' wurde für diesen Speicher nicht ausgefüllt",""))),"Fehler: nicht alle Datenblätter für diesen Speicher wurden vollständig befüllt")</f>
        <v/>
      </c>
    </row>
    <row r="39" spans="1:11" x14ac:dyDescent="0.25">
      <c r="A39" s="142" t="str">
        <f>_xlfn.IFNA(VLOOKUP(B39,Stammdaten!$A$17:$B$300,2,FALSE),"")</f>
        <v/>
      </c>
      <c r="B39" s="59" t="str">
        <f>IF(Stammdaten!A39="","",Stammdaten!A39)</f>
        <v/>
      </c>
      <c r="C39" s="59" t="str">
        <f>IF(B39="","",VLOOKUP(B39,Stammdaten!A39:F322,6,FALSE))</f>
        <v/>
      </c>
      <c r="D39" s="60" t="str">
        <f>IF(A39="","",IF(OR(Beladung!C39="Beladung aus dem Netz eines anderen Netzbetreibers",Beladung!C39="Beladung ohne Netznutzung"),Beladung!C39,"Beladung aus dem Netz der "&amp;Stammdaten!$F$3))</f>
        <v/>
      </c>
      <c r="E39" s="60" t="str">
        <f t="shared" si="4"/>
        <v/>
      </c>
      <c r="F39" s="61" t="str">
        <f>IF(OR(D39="Beladung aus dem Netz eines anderen Netzbetreibers", D39="Beladung ohne Netznutzung"),"",IF(B39="","",SUMIFS('Ergebnis (detailliert)'!$E$17:$E$300,'Ergebnis (detailliert)'!$B$17:$B$300,'Ergebnis (aggregiert)'!$B39,'Ergebnis (detailliert)'!$C$17:$C$300,'Ergebnis (aggregiert)'!$D39)))</f>
        <v/>
      </c>
      <c r="G39" s="62" t="str">
        <f>IF(OR(D39="Beladung aus dem Netz eines anderen Netzbetreibers", D39="Beladung ohne Netznutzung"), "",IF($B39="","",SUMIFS('Ergebnis (detailliert)'!$F$17:$F$300,'Ergebnis (detailliert)'!$B$17:$B$300,'Ergebnis (aggregiert)'!$B39,'Ergebnis (detailliert)'!$C$17:$C$300,'Ergebnis (aggregiert)'!$D39)))</f>
        <v/>
      </c>
      <c r="H39" s="61" t="str">
        <f>IF(OR(D39="Beladung aus dem Netz eines anderen Netzbetreibers", D39="Beladung ohne Netznutzung"), "",IF($B39="","",SUMIFS('Ergebnis (detailliert)'!$I$17:$I$1001,'Ergebnis (detailliert)'!$B$17:$B$1001,'Ergebnis (aggregiert)'!$B39,'Ergebnis (detailliert)'!$C$17:$C$1001,'Ergebnis (aggregiert)'!$D39)))</f>
        <v/>
      </c>
      <c r="I39" s="63" t="str">
        <f>IF(OR(D39="Beladung aus dem Netz eines anderen Netzbetreibers", D39="Beladung ohne Netznutzung"), "",IF($B39="","",SUMIFS('Ergebnis (detailliert)'!$K$17:$K$1001,'Ergebnis (detailliert)'!$B$17:$B$1001,'Ergebnis (aggregiert)'!$B39,'Ergebnis (detailliert)'!$C$17:$C$1001,'Ergebnis (aggregiert)'!$D39)))</f>
        <v/>
      </c>
      <c r="J39" s="64" t="str">
        <f>IF(OR(D39="Beladung aus dem Netz eines anderen Netzbetreibers", D39="Beladung ohne Netznutzung"), "",IF($B39="","",SUMIFS('Ergebnis (detailliert)'!$M$17:$M$1001,'Ergebnis (detailliert)'!$B$17:$B$1001,'Ergebnis (aggregiert)'!$B39,'Ergebnis (detailliert)'!$C$17:$C$1001,'Ergebnis (aggregiert)'!$D39)))</f>
        <v/>
      </c>
      <c r="K39" s="52" t="str">
        <f>IFERROR(IF(ISBLANK(B39),"",IF(COUNTIF(Beladung!$B$17:$B$300,'Ergebnis (aggregiert)'!B39)=0,"Fehler: Reiter 'Beladung des Speichers' wurde für diesen Speicher nicht ausgefüllt",IF(COUNTIF(Entladung!$B$17:$B$300,'Ergebnis (aggregiert)'!B39)=0,"Fehler: Reiter 'Entladung des Speichers' wurde für diesen Speicher nicht ausgefüllt",""))),"Fehler: nicht alle Datenblätter für diesen Speicher wurden vollständig befüllt")</f>
        <v/>
      </c>
    </row>
    <row r="40" spans="1:11" x14ac:dyDescent="0.25">
      <c r="A40" s="142" t="str">
        <f>_xlfn.IFNA(VLOOKUP(B40,Stammdaten!$A$17:$B$300,2,FALSE),"")</f>
        <v/>
      </c>
      <c r="B40" s="59" t="str">
        <f>IF(Stammdaten!A40="","",Stammdaten!A40)</f>
        <v/>
      </c>
      <c r="C40" s="59" t="str">
        <f>IF(B40="","",VLOOKUP(B40,Stammdaten!A40:F323,6,FALSE))</f>
        <v/>
      </c>
      <c r="D40" s="60" t="str">
        <f>IF(A40="","",IF(OR(Beladung!C40="Beladung aus dem Netz eines anderen Netzbetreibers",Beladung!C40="Beladung ohne Netznutzung"),Beladung!C40,"Beladung aus dem Netz der "&amp;Stammdaten!$F$3))</f>
        <v/>
      </c>
      <c r="E40" s="60" t="str">
        <f t="shared" si="4"/>
        <v/>
      </c>
      <c r="F40" s="61" t="str">
        <f>IF(OR(D40="Beladung aus dem Netz eines anderen Netzbetreibers", D40="Beladung ohne Netznutzung"),"",IF(B40="","",SUMIFS('Ergebnis (detailliert)'!$E$17:$E$300,'Ergebnis (detailliert)'!$B$17:$B$300,'Ergebnis (aggregiert)'!$B40,'Ergebnis (detailliert)'!$C$17:$C$300,'Ergebnis (aggregiert)'!$D40)))</f>
        <v/>
      </c>
      <c r="G40" s="62" t="str">
        <f>IF(OR(D40="Beladung aus dem Netz eines anderen Netzbetreibers", D40="Beladung ohne Netznutzung"), "",IF($B40="","",SUMIFS('Ergebnis (detailliert)'!$F$17:$F$300,'Ergebnis (detailliert)'!$B$17:$B$300,'Ergebnis (aggregiert)'!$B40,'Ergebnis (detailliert)'!$C$17:$C$300,'Ergebnis (aggregiert)'!$D40)))</f>
        <v/>
      </c>
      <c r="H40" s="61" t="str">
        <f>IF(OR(D40="Beladung aus dem Netz eines anderen Netzbetreibers", D40="Beladung ohne Netznutzung"), "",IF($B40="","",SUMIFS('Ergebnis (detailliert)'!$I$17:$I$1001,'Ergebnis (detailliert)'!$B$17:$B$1001,'Ergebnis (aggregiert)'!$B40,'Ergebnis (detailliert)'!$C$17:$C$1001,'Ergebnis (aggregiert)'!$D40)))</f>
        <v/>
      </c>
      <c r="I40" s="63" t="str">
        <f>IF(OR(D40="Beladung aus dem Netz eines anderen Netzbetreibers", D40="Beladung ohne Netznutzung"), "",IF($B40="","",SUMIFS('Ergebnis (detailliert)'!$K$17:$K$1001,'Ergebnis (detailliert)'!$B$17:$B$1001,'Ergebnis (aggregiert)'!$B40,'Ergebnis (detailliert)'!$C$17:$C$1001,'Ergebnis (aggregiert)'!$D40)))</f>
        <v/>
      </c>
      <c r="J40" s="64" t="str">
        <f>IF(OR(D40="Beladung aus dem Netz eines anderen Netzbetreibers", D40="Beladung ohne Netznutzung"), "",IF($B40="","",SUMIFS('Ergebnis (detailliert)'!$M$17:$M$1001,'Ergebnis (detailliert)'!$B$17:$B$1001,'Ergebnis (aggregiert)'!$B40,'Ergebnis (detailliert)'!$C$17:$C$1001,'Ergebnis (aggregiert)'!$D40)))</f>
        <v/>
      </c>
      <c r="K40" s="52" t="str">
        <f>IFERROR(IF(ISBLANK(B40),"",IF(COUNTIF(Beladung!$B$17:$B$300,'Ergebnis (aggregiert)'!B40)=0,"Fehler: Reiter 'Beladung des Speichers' wurde für diesen Speicher nicht ausgefüllt",IF(COUNTIF(Entladung!$B$17:$B$300,'Ergebnis (aggregiert)'!B40)=0,"Fehler: Reiter 'Entladung des Speichers' wurde für diesen Speicher nicht ausgefüllt",""))),"Fehler: nicht alle Datenblätter für diesen Speicher wurden vollständig befüllt")</f>
        <v/>
      </c>
    </row>
    <row r="41" spans="1:11" x14ac:dyDescent="0.25">
      <c r="A41" s="142" t="str">
        <f>_xlfn.IFNA(VLOOKUP(B41,Stammdaten!$A$17:$B$300,2,FALSE),"")</f>
        <v/>
      </c>
      <c r="B41" s="59" t="str">
        <f>IF(Stammdaten!A41="","",Stammdaten!A41)</f>
        <v/>
      </c>
      <c r="C41" s="59" t="str">
        <f>IF(B41="","",VLOOKUP(B41,Stammdaten!A41:F324,6,FALSE))</f>
        <v/>
      </c>
      <c r="D41" s="60" t="str">
        <f>IF(A41="","",IF(OR(Beladung!C41="Beladung aus dem Netz eines anderen Netzbetreibers",Beladung!C41="Beladung ohne Netznutzung"),Beladung!C41,"Beladung aus dem Netz der "&amp;Stammdaten!$F$3))</f>
        <v/>
      </c>
      <c r="E41" s="60" t="str">
        <f t="shared" si="4"/>
        <v/>
      </c>
      <c r="F41" s="61" t="str">
        <f>IF(OR(D41="Beladung aus dem Netz eines anderen Netzbetreibers", D41="Beladung ohne Netznutzung"),"",IF(B41="","",SUMIFS('Ergebnis (detailliert)'!$E$17:$E$300,'Ergebnis (detailliert)'!$B$17:$B$300,'Ergebnis (aggregiert)'!$B41,'Ergebnis (detailliert)'!$C$17:$C$300,'Ergebnis (aggregiert)'!$D41)))</f>
        <v/>
      </c>
      <c r="G41" s="62" t="str">
        <f>IF(OR(D41="Beladung aus dem Netz eines anderen Netzbetreibers", D41="Beladung ohne Netznutzung"), "",IF($B41="","",SUMIFS('Ergebnis (detailliert)'!$F$17:$F$300,'Ergebnis (detailliert)'!$B$17:$B$300,'Ergebnis (aggregiert)'!$B41,'Ergebnis (detailliert)'!$C$17:$C$300,'Ergebnis (aggregiert)'!$D41)))</f>
        <v/>
      </c>
      <c r="H41" s="61" t="str">
        <f>IF(OR(D41="Beladung aus dem Netz eines anderen Netzbetreibers", D41="Beladung ohne Netznutzung"), "",IF($B41="","",SUMIFS('Ergebnis (detailliert)'!$I$17:$I$1001,'Ergebnis (detailliert)'!$B$17:$B$1001,'Ergebnis (aggregiert)'!$B41,'Ergebnis (detailliert)'!$C$17:$C$1001,'Ergebnis (aggregiert)'!$D41)))</f>
        <v/>
      </c>
      <c r="I41" s="63" t="str">
        <f>IF(OR(D41="Beladung aus dem Netz eines anderen Netzbetreibers", D41="Beladung ohne Netznutzung"), "",IF($B41="","",SUMIFS('Ergebnis (detailliert)'!$K$17:$K$1001,'Ergebnis (detailliert)'!$B$17:$B$1001,'Ergebnis (aggregiert)'!$B41,'Ergebnis (detailliert)'!$C$17:$C$1001,'Ergebnis (aggregiert)'!$D41)))</f>
        <v/>
      </c>
      <c r="J41" s="64" t="str">
        <f>IF(OR(D41="Beladung aus dem Netz eines anderen Netzbetreibers", D41="Beladung ohne Netznutzung"), "",IF($B41="","",SUMIFS('Ergebnis (detailliert)'!$M$17:$M$1001,'Ergebnis (detailliert)'!$B$17:$B$1001,'Ergebnis (aggregiert)'!$B41,'Ergebnis (detailliert)'!$C$17:$C$1001,'Ergebnis (aggregiert)'!$D41)))</f>
        <v/>
      </c>
      <c r="K41" s="52" t="str">
        <f>IFERROR(IF(ISBLANK(B41),"",IF(COUNTIF(Beladung!$B$17:$B$300,'Ergebnis (aggregiert)'!B41)=0,"Fehler: Reiter 'Beladung des Speichers' wurde für diesen Speicher nicht ausgefüllt",IF(COUNTIF(Entladung!$B$17:$B$300,'Ergebnis (aggregiert)'!B41)=0,"Fehler: Reiter 'Entladung des Speichers' wurde für diesen Speicher nicht ausgefüllt",""))),"Fehler: nicht alle Datenblätter für diesen Speicher wurden vollständig befüllt")</f>
        <v/>
      </c>
    </row>
    <row r="42" spans="1:11" x14ac:dyDescent="0.25">
      <c r="A42" s="142" t="str">
        <f>_xlfn.IFNA(VLOOKUP(B42,Stammdaten!$A$17:$B$300,2,FALSE),"")</f>
        <v/>
      </c>
      <c r="B42" s="59" t="str">
        <f>IF(Stammdaten!A42="","",Stammdaten!A42)</f>
        <v/>
      </c>
      <c r="C42" s="59" t="str">
        <f>IF(B42="","",VLOOKUP(B42,Stammdaten!A42:F325,6,FALSE))</f>
        <v/>
      </c>
      <c r="D42" s="60" t="str">
        <f>IF(A42="","",IF(OR(Beladung!C42="Beladung aus dem Netz eines anderen Netzbetreibers",Beladung!C42="Beladung ohne Netznutzung"),Beladung!C42,"Beladung aus dem Netz der "&amp;Stammdaten!$F$3))</f>
        <v/>
      </c>
      <c r="E42" s="60" t="str">
        <f t="shared" si="4"/>
        <v/>
      </c>
      <c r="F42" s="61" t="str">
        <f>IF(OR(D42="Beladung aus dem Netz eines anderen Netzbetreibers", D42="Beladung ohne Netznutzung"),"",IF(B42="","",SUMIFS('Ergebnis (detailliert)'!$E$17:$E$300,'Ergebnis (detailliert)'!$B$17:$B$300,'Ergebnis (aggregiert)'!$B42,'Ergebnis (detailliert)'!$C$17:$C$300,'Ergebnis (aggregiert)'!$D42)))</f>
        <v/>
      </c>
      <c r="G42" s="62" t="str">
        <f>IF(OR(D42="Beladung aus dem Netz eines anderen Netzbetreibers", D42="Beladung ohne Netznutzung"), "",IF($B42="","",SUMIFS('Ergebnis (detailliert)'!$F$17:$F$300,'Ergebnis (detailliert)'!$B$17:$B$300,'Ergebnis (aggregiert)'!$B42,'Ergebnis (detailliert)'!$C$17:$C$300,'Ergebnis (aggregiert)'!$D42)))</f>
        <v/>
      </c>
      <c r="H42" s="61" t="str">
        <f>IF(OR(D42="Beladung aus dem Netz eines anderen Netzbetreibers", D42="Beladung ohne Netznutzung"), "",IF($B42="","",SUMIFS('Ergebnis (detailliert)'!$I$17:$I$1001,'Ergebnis (detailliert)'!$B$17:$B$1001,'Ergebnis (aggregiert)'!$B42,'Ergebnis (detailliert)'!$C$17:$C$1001,'Ergebnis (aggregiert)'!$D42)))</f>
        <v/>
      </c>
      <c r="I42" s="63" t="str">
        <f>IF(OR(D42="Beladung aus dem Netz eines anderen Netzbetreibers", D42="Beladung ohne Netznutzung"), "",IF($B42="","",SUMIFS('Ergebnis (detailliert)'!$K$17:$K$1001,'Ergebnis (detailliert)'!$B$17:$B$1001,'Ergebnis (aggregiert)'!$B42,'Ergebnis (detailliert)'!$C$17:$C$1001,'Ergebnis (aggregiert)'!$D42)))</f>
        <v/>
      </c>
      <c r="J42" s="64" t="str">
        <f>IF(OR(D42="Beladung aus dem Netz eines anderen Netzbetreibers", D42="Beladung ohne Netznutzung"), "",IF($B42="","",SUMIFS('Ergebnis (detailliert)'!$M$17:$M$1001,'Ergebnis (detailliert)'!$B$17:$B$1001,'Ergebnis (aggregiert)'!$B42,'Ergebnis (detailliert)'!$C$17:$C$1001,'Ergebnis (aggregiert)'!$D42)))</f>
        <v/>
      </c>
      <c r="K42" s="52" t="str">
        <f>IFERROR(IF(ISBLANK(B42),"",IF(COUNTIF(Beladung!$B$17:$B$300,'Ergebnis (aggregiert)'!B42)=0,"Fehler: Reiter 'Beladung des Speichers' wurde für diesen Speicher nicht ausgefüllt",IF(COUNTIF(Entladung!$B$17:$B$300,'Ergebnis (aggregiert)'!B42)=0,"Fehler: Reiter 'Entladung des Speichers' wurde für diesen Speicher nicht ausgefüllt",""))),"Fehler: nicht alle Datenblätter für diesen Speicher wurden vollständig befüllt")</f>
        <v/>
      </c>
    </row>
    <row r="43" spans="1:11" x14ac:dyDescent="0.25">
      <c r="A43" s="142" t="str">
        <f>_xlfn.IFNA(VLOOKUP(B43,Stammdaten!$A$17:$B$300,2,FALSE),"")</f>
        <v/>
      </c>
      <c r="B43" s="59" t="str">
        <f>IF(Stammdaten!A43="","",Stammdaten!A43)</f>
        <v/>
      </c>
      <c r="C43" s="59" t="str">
        <f>IF(B43="","",VLOOKUP(B43,Stammdaten!A43:F326,6,FALSE))</f>
        <v/>
      </c>
      <c r="D43" s="60" t="str">
        <f>IF(A43="","",IF(OR(Beladung!C43="Beladung aus dem Netz eines anderen Netzbetreibers",Beladung!C43="Beladung ohne Netznutzung"),Beladung!C43,"Beladung aus dem Netz der "&amp;Stammdaten!$F$3))</f>
        <v/>
      </c>
      <c r="E43" s="60" t="str">
        <f t="shared" si="4"/>
        <v/>
      </c>
      <c r="F43" s="61" t="str">
        <f>IF(OR(D43="Beladung aus dem Netz eines anderen Netzbetreibers", D43="Beladung ohne Netznutzung"),"",IF(B43="","",SUMIFS('Ergebnis (detailliert)'!$E$17:$E$300,'Ergebnis (detailliert)'!$B$17:$B$300,'Ergebnis (aggregiert)'!$B43,'Ergebnis (detailliert)'!$C$17:$C$300,'Ergebnis (aggregiert)'!$D43)))</f>
        <v/>
      </c>
      <c r="G43" s="62" t="str">
        <f>IF(OR(D43="Beladung aus dem Netz eines anderen Netzbetreibers", D43="Beladung ohne Netznutzung"), "",IF($B43="","",SUMIFS('Ergebnis (detailliert)'!$F$17:$F$300,'Ergebnis (detailliert)'!$B$17:$B$300,'Ergebnis (aggregiert)'!$B43,'Ergebnis (detailliert)'!$C$17:$C$300,'Ergebnis (aggregiert)'!$D43)))</f>
        <v/>
      </c>
      <c r="H43" s="61" t="str">
        <f>IF(OR(D43="Beladung aus dem Netz eines anderen Netzbetreibers", D43="Beladung ohne Netznutzung"), "",IF($B43="","",SUMIFS('Ergebnis (detailliert)'!$I$17:$I$1001,'Ergebnis (detailliert)'!$B$17:$B$1001,'Ergebnis (aggregiert)'!$B43,'Ergebnis (detailliert)'!$C$17:$C$1001,'Ergebnis (aggregiert)'!$D43)))</f>
        <v/>
      </c>
      <c r="I43" s="63" t="str">
        <f>IF(OR(D43="Beladung aus dem Netz eines anderen Netzbetreibers", D43="Beladung ohne Netznutzung"), "",IF($B43="","",SUMIFS('Ergebnis (detailliert)'!$K$17:$K$1001,'Ergebnis (detailliert)'!$B$17:$B$1001,'Ergebnis (aggregiert)'!$B43,'Ergebnis (detailliert)'!$C$17:$C$1001,'Ergebnis (aggregiert)'!$D43)))</f>
        <v/>
      </c>
      <c r="J43" s="64" t="str">
        <f>IF(OR(D43="Beladung aus dem Netz eines anderen Netzbetreibers", D43="Beladung ohne Netznutzung"), "",IF($B43="","",SUMIFS('Ergebnis (detailliert)'!$M$17:$M$1001,'Ergebnis (detailliert)'!$B$17:$B$1001,'Ergebnis (aggregiert)'!$B43,'Ergebnis (detailliert)'!$C$17:$C$1001,'Ergebnis (aggregiert)'!$D43)))</f>
        <v/>
      </c>
      <c r="K43" s="52" t="str">
        <f>IFERROR(IF(ISBLANK(B43),"",IF(COUNTIF(Beladung!$B$17:$B$300,'Ergebnis (aggregiert)'!B43)=0,"Fehler: Reiter 'Beladung des Speichers' wurde für diesen Speicher nicht ausgefüllt",IF(COUNTIF(Entladung!$B$17:$B$300,'Ergebnis (aggregiert)'!B43)=0,"Fehler: Reiter 'Entladung des Speichers' wurde für diesen Speicher nicht ausgefüllt",""))),"Fehler: nicht alle Datenblätter für diesen Speicher wurden vollständig befüllt")</f>
        <v/>
      </c>
    </row>
    <row r="44" spans="1:11" x14ac:dyDescent="0.25">
      <c r="A44" s="142" t="str">
        <f>_xlfn.IFNA(VLOOKUP(B44,Stammdaten!$A$17:$B$300,2,FALSE),"")</f>
        <v/>
      </c>
      <c r="B44" s="59" t="str">
        <f>IF(Stammdaten!A44="","",Stammdaten!A44)</f>
        <v/>
      </c>
      <c r="C44" s="59" t="str">
        <f>IF(B44="","",VLOOKUP(B44,Stammdaten!A44:F327,6,FALSE))</f>
        <v/>
      </c>
      <c r="D44" s="60" t="str">
        <f>IF(A44="","",IF(OR(Beladung!C44="Beladung aus dem Netz eines anderen Netzbetreibers",Beladung!C44="Beladung ohne Netznutzung"),Beladung!C44,"Beladung aus dem Netz der "&amp;Stammdaten!$F$3))</f>
        <v/>
      </c>
      <c r="E44" s="60" t="str">
        <f t="shared" si="4"/>
        <v/>
      </c>
      <c r="F44" s="61" t="str">
        <f>IF(OR(D44="Beladung aus dem Netz eines anderen Netzbetreibers", D44="Beladung ohne Netznutzung"),"",IF(B44="","",SUMIFS('Ergebnis (detailliert)'!$E$17:$E$300,'Ergebnis (detailliert)'!$B$17:$B$300,'Ergebnis (aggregiert)'!$B44,'Ergebnis (detailliert)'!$C$17:$C$300,'Ergebnis (aggregiert)'!$D44)))</f>
        <v/>
      </c>
      <c r="G44" s="62" t="str">
        <f>IF(OR(D44="Beladung aus dem Netz eines anderen Netzbetreibers", D44="Beladung ohne Netznutzung"), "",IF($B44="","",SUMIFS('Ergebnis (detailliert)'!$F$17:$F$300,'Ergebnis (detailliert)'!$B$17:$B$300,'Ergebnis (aggregiert)'!$B44,'Ergebnis (detailliert)'!$C$17:$C$300,'Ergebnis (aggregiert)'!$D44)))</f>
        <v/>
      </c>
      <c r="H44" s="61" t="str">
        <f>IF(OR(D44="Beladung aus dem Netz eines anderen Netzbetreibers", D44="Beladung ohne Netznutzung"), "",IF($B44="","",SUMIFS('Ergebnis (detailliert)'!$I$17:$I$1001,'Ergebnis (detailliert)'!$B$17:$B$1001,'Ergebnis (aggregiert)'!$B44,'Ergebnis (detailliert)'!$C$17:$C$1001,'Ergebnis (aggregiert)'!$D44)))</f>
        <v/>
      </c>
      <c r="I44" s="63" t="str">
        <f>IF(OR(D44="Beladung aus dem Netz eines anderen Netzbetreibers", D44="Beladung ohne Netznutzung"), "",IF($B44="","",SUMIFS('Ergebnis (detailliert)'!$K$17:$K$1001,'Ergebnis (detailliert)'!$B$17:$B$1001,'Ergebnis (aggregiert)'!$B44,'Ergebnis (detailliert)'!$C$17:$C$1001,'Ergebnis (aggregiert)'!$D44)))</f>
        <v/>
      </c>
      <c r="J44" s="64" t="str">
        <f>IF(OR(D44="Beladung aus dem Netz eines anderen Netzbetreibers", D44="Beladung ohne Netznutzung"), "",IF($B44="","",SUMIFS('Ergebnis (detailliert)'!$M$17:$M$1001,'Ergebnis (detailliert)'!$B$17:$B$1001,'Ergebnis (aggregiert)'!$B44,'Ergebnis (detailliert)'!$C$17:$C$1001,'Ergebnis (aggregiert)'!$D44)))</f>
        <v/>
      </c>
      <c r="K44" s="52" t="str">
        <f>IFERROR(IF(ISBLANK(B44),"",IF(COUNTIF(Beladung!$B$17:$B$300,'Ergebnis (aggregiert)'!B44)=0,"Fehler: Reiter 'Beladung des Speichers' wurde für diesen Speicher nicht ausgefüllt",IF(COUNTIF(Entladung!$B$17:$B$300,'Ergebnis (aggregiert)'!B44)=0,"Fehler: Reiter 'Entladung des Speichers' wurde für diesen Speicher nicht ausgefüllt",""))),"Fehler: nicht alle Datenblätter für diesen Speicher wurden vollständig befüllt")</f>
        <v/>
      </c>
    </row>
    <row r="45" spans="1:11" x14ac:dyDescent="0.25">
      <c r="A45" s="142" t="str">
        <f>_xlfn.IFNA(VLOOKUP(B45,Stammdaten!$A$17:$B$300,2,FALSE),"")</f>
        <v/>
      </c>
      <c r="B45" s="59" t="str">
        <f>IF(Stammdaten!A45="","",Stammdaten!A45)</f>
        <v/>
      </c>
      <c r="C45" s="59" t="str">
        <f>IF(B45="","",VLOOKUP(B45,Stammdaten!A45:F328,6,FALSE))</f>
        <v/>
      </c>
      <c r="D45" s="60" t="str">
        <f>IF(A45="","",IF(OR(Beladung!C45="Beladung aus dem Netz eines anderen Netzbetreibers",Beladung!C45="Beladung ohne Netznutzung"),Beladung!C45,"Beladung aus dem Netz der "&amp;Stammdaten!$F$3))</f>
        <v/>
      </c>
      <c r="E45" s="60" t="str">
        <f t="shared" si="4"/>
        <v/>
      </c>
      <c r="F45" s="61" t="str">
        <f>IF(OR(D45="Beladung aus dem Netz eines anderen Netzbetreibers", D45="Beladung ohne Netznutzung"),"",IF(B45="","",SUMIFS('Ergebnis (detailliert)'!$E$17:$E$300,'Ergebnis (detailliert)'!$B$17:$B$300,'Ergebnis (aggregiert)'!$B45,'Ergebnis (detailliert)'!$C$17:$C$300,'Ergebnis (aggregiert)'!$D45)))</f>
        <v/>
      </c>
      <c r="G45" s="62" t="str">
        <f>IF(OR(D45="Beladung aus dem Netz eines anderen Netzbetreibers", D45="Beladung ohne Netznutzung"), "",IF($B45="","",SUMIFS('Ergebnis (detailliert)'!$F$17:$F$300,'Ergebnis (detailliert)'!$B$17:$B$300,'Ergebnis (aggregiert)'!$B45,'Ergebnis (detailliert)'!$C$17:$C$300,'Ergebnis (aggregiert)'!$D45)))</f>
        <v/>
      </c>
      <c r="H45" s="61" t="str">
        <f>IF(OR(D45="Beladung aus dem Netz eines anderen Netzbetreibers", D45="Beladung ohne Netznutzung"), "",IF($B45="","",SUMIFS('Ergebnis (detailliert)'!$I$17:$I$1001,'Ergebnis (detailliert)'!$B$17:$B$1001,'Ergebnis (aggregiert)'!$B45,'Ergebnis (detailliert)'!$C$17:$C$1001,'Ergebnis (aggregiert)'!$D45)))</f>
        <v/>
      </c>
      <c r="I45" s="63" t="str">
        <f>IF(OR(D45="Beladung aus dem Netz eines anderen Netzbetreibers", D45="Beladung ohne Netznutzung"), "",IF($B45="","",SUMIFS('Ergebnis (detailliert)'!$K$17:$K$1001,'Ergebnis (detailliert)'!$B$17:$B$1001,'Ergebnis (aggregiert)'!$B45,'Ergebnis (detailliert)'!$C$17:$C$1001,'Ergebnis (aggregiert)'!$D45)))</f>
        <v/>
      </c>
      <c r="J45" s="64" t="str">
        <f>IF(OR(D45="Beladung aus dem Netz eines anderen Netzbetreibers", D45="Beladung ohne Netznutzung"), "",IF($B45="","",SUMIFS('Ergebnis (detailliert)'!$M$17:$M$1001,'Ergebnis (detailliert)'!$B$17:$B$1001,'Ergebnis (aggregiert)'!$B45,'Ergebnis (detailliert)'!$C$17:$C$1001,'Ergebnis (aggregiert)'!$D45)))</f>
        <v/>
      </c>
      <c r="K45" s="52" t="str">
        <f>IFERROR(IF(ISBLANK(B45),"",IF(COUNTIF(Beladung!$B$17:$B$300,'Ergebnis (aggregiert)'!B45)=0,"Fehler: Reiter 'Beladung des Speichers' wurde für diesen Speicher nicht ausgefüllt",IF(COUNTIF(Entladung!$B$17:$B$300,'Ergebnis (aggregiert)'!B45)=0,"Fehler: Reiter 'Entladung des Speichers' wurde für diesen Speicher nicht ausgefüllt",""))),"Fehler: nicht alle Datenblätter für diesen Speicher wurden vollständig befüllt")</f>
        <v/>
      </c>
    </row>
    <row r="46" spans="1:11" x14ac:dyDescent="0.25">
      <c r="A46" s="142" t="str">
        <f>_xlfn.IFNA(VLOOKUP(B46,Stammdaten!$A$17:$B$300,2,FALSE),"")</f>
        <v/>
      </c>
      <c r="B46" s="59" t="str">
        <f>IF(Stammdaten!A46="","",Stammdaten!A46)</f>
        <v/>
      </c>
      <c r="C46" s="59" t="str">
        <f>IF(B46="","",VLOOKUP(B46,Stammdaten!A46:F329,6,FALSE))</f>
        <v/>
      </c>
      <c r="D46" s="60" t="str">
        <f>IF(A46="","",IF(OR(Beladung!C46="Beladung aus dem Netz eines anderen Netzbetreibers",Beladung!C46="Beladung ohne Netznutzung"),Beladung!C46,"Beladung aus dem Netz der "&amp;Stammdaten!$F$3))</f>
        <v/>
      </c>
      <c r="E46" s="60" t="str">
        <f t="shared" si="4"/>
        <v/>
      </c>
      <c r="F46" s="61" t="str">
        <f>IF(OR(D46="Beladung aus dem Netz eines anderen Netzbetreibers", D46="Beladung ohne Netznutzung"),"",IF(B46="","",SUMIFS('Ergebnis (detailliert)'!$E$17:$E$300,'Ergebnis (detailliert)'!$B$17:$B$300,'Ergebnis (aggregiert)'!$B46,'Ergebnis (detailliert)'!$C$17:$C$300,'Ergebnis (aggregiert)'!$D46)))</f>
        <v/>
      </c>
      <c r="G46" s="62" t="str">
        <f>IF(OR(D46="Beladung aus dem Netz eines anderen Netzbetreibers", D46="Beladung ohne Netznutzung"), "",IF($B46="","",SUMIFS('Ergebnis (detailliert)'!$F$17:$F$300,'Ergebnis (detailliert)'!$B$17:$B$300,'Ergebnis (aggregiert)'!$B46,'Ergebnis (detailliert)'!$C$17:$C$300,'Ergebnis (aggregiert)'!$D46)))</f>
        <v/>
      </c>
      <c r="H46" s="61" t="str">
        <f>IF(OR(D46="Beladung aus dem Netz eines anderen Netzbetreibers", D46="Beladung ohne Netznutzung"), "",IF($B46="","",SUMIFS('Ergebnis (detailliert)'!$I$17:$I$1001,'Ergebnis (detailliert)'!$B$17:$B$1001,'Ergebnis (aggregiert)'!$B46,'Ergebnis (detailliert)'!$C$17:$C$1001,'Ergebnis (aggregiert)'!$D46)))</f>
        <v/>
      </c>
      <c r="I46" s="63" t="str">
        <f>IF(OR(D46="Beladung aus dem Netz eines anderen Netzbetreibers", D46="Beladung ohne Netznutzung"), "",IF($B46="","",SUMIFS('Ergebnis (detailliert)'!$K$17:$K$1001,'Ergebnis (detailliert)'!$B$17:$B$1001,'Ergebnis (aggregiert)'!$B46,'Ergebnis (detailliert)'!$C$17:$C$1001,'Ergebnis (aggregiert)'!$D46)))</f>
        <v/>
      </c>
      <c r="J46" s="64" t="str">
        <f>IF(OR(D46="Beladung aus dem Netz eines anderen Netzbetreibers", D46="Beladung ohne Netznutzung"), "",IF($B46="","",SUMIFS('Ergebnis (detailliert)'!$M$17:$M$1001,'Ergebnis (detailliert)'!$B$17:$B$1001,'Ergebnis (aggregiert)'!$B46,'Ergebnis (detailliert)'!$C$17:$C$1001,'Ergebnis (aggregiert)'!$D46)))</f>
        <v/>
      </c>
      <c r="K46" s="52" t="str">
        <f>IFERROR(IF(ISBLANK(B46),"",IF(COUNTIF(Beladung!$B$17:$B$300,'Ergebnis (aggregiert)'!B46)=0,"Fehler: Reiter 'Beladung des Speichers' wurde für diesen Speicher nicht ausgefüllt",IF(COUNTIF(Entladung!$B$17:$B$300,'Ergebnis (aggregiert)'!B46)=0,"Fehler: Reiter 'Entladung des Speichers' wurde für diesen Speicher nicht ausgefüllt",""))),"Fehler: nicht alle Datenblätter für diesen Speicher wurden vollständig befüllt")</f>
        <v/>
      </c>
    </row>
    <row r="47" spans="1:11" x14ac:dyDescent="0.25">
      <c r="A47" s="142" t="str">
        <f>_xlfn.IFNA(VLOOKUP(B47,Stammdaten!$A$17:$B$300,2,FALSE),"")</f>
        <v/>
      </c>
      <c r="B47" s="59" t="str">
        <f>IF(Stammdaten!A47="","",Stammdaten!A47)</f>
        <v/>
      </c>
      <c r="C47" s="59" t="str">
        <f>IF(B47="","",VLOOKUP(B47,Stammdaten!A47:F330,6,FALSE))</f>
        <v/>
      </c>
      <c r="D47" s="60" t="str">
        <f>IF(A47="","",IF(OR(Beladung!C47="Beladung aus dem Netz eines anderen Netzbetreibers",Beladung!C47="Beladung ohne Netznutzung"),Beladung!C47,"Beladung aus dem Netz der "&amp;Stammdaten!$F$3))</f>
        <v/>
      </c>
      <c r="E47" s="60" t="str">
        <f t="shared" si="4"/>
        <v/>
      </c>
      <c r="F47" s="61" t="str">
        <f>IF(OR(D47="Beladung aus dem Netz eines anderen Netzbetreibers", D47="Beladung ohne Netznutzung"),"",IF(B47="","",SUMIFS('Ergebnis (detailliert)'!$E$17:$E$300,'Ergebnis (detailliert)'!$B$17:$B$300,'Ergebnis (aggregiert)'!$B47,'Ergebnis (detailliert)'!$C$17:$C$300,'Ergebnis (aggregiert)'!$D47)))</f>
        <v/>
      </c>
      <c r="G47" s="62" t="str">
        <f>IF(OR(D47="Beladung aus dem Netz eines anderen Netzbetreibers", D47="Beladung ohne Netznutzung"), "",IF($B47="","",SUMIFS('Ergebnis (detailliert)'!$F$17:$F$300,'Ergebnis (detailliert)'!$B$17:$B$300,'Ergebnis (aggregiert)'!$B47,'Ergebnis (detailliert)'!$C$17:$C$300,'Ergebnis (aggregiert)'!$D47)))</f>
        <v/>
      </c>
      <c r="H47" s="61" t="str">
        <f>IF(OR(D47="Beladung aus dem Netz eines anderen Netzbetreibers", D47="Beladung ohne Netznutzung"), "",IF($B47="","",SUMIFS('Ergebnis (detailliert)'!$I$17:$I$1001,'Ergebnis (detailliert)'!$B$17:$B$1001,'Ergebnis (aggregiert)'!$B47,'Ergebnis (detailliert)'!$C$17:$C$1001,'Ergebnis (aggregiert)'!$D47)))</f>
        <v/>
      </c>
      <c r="I47" s="63" t="str">
        <f>IF(OR(D47="Beladung aus dem Netz eines anderen Netzbetreibers", D47="Beladung ohne Netznutzung"), "",IF($B47="","",SUMIFS('Ergebnis (detailliert)'!$K$17:$K$1001,'Ergebnis (detailliert)'!$B$17:$B$1001,'Ergebnis (aggregiert)'!$B47,'Ergebnis (detailliert)'!$C$17:$C$1001,'Ergebnis (aggregiert)'!$D47)))</f>
        <v/>
      </c>
      <c r="J47" s="64" t="str">
        <f>IF(OR(D47="Beladung aus dem Netz eines anderen Netzbetreibers", D47="Beladung ohne Netznutzung"), "",IF($B47="","",SUMIFS('Ergebnis (detailliert)'!$M$17:$M$1001,'Ergebnis (detailliert)'!$B$17:$B$1001,'Ergebnis (aggregiert)'!$B47,'Ergebnis (detailliert)'!$C$17:$C$1001,'Ergebnis (aggregiert)'!$D47)))</f>
        <v/>
      </c>
      <c r="K47" s="52" t="str">
        <f>IFERROR(IF(ISBLANK(B47),"",IF(COUNTIF(Beladung!$B$17:$B$300,'Ergebnis (aggregiert)'!B47)=0,"Fehler: Reiter 'Beladung des Speichers' wurde für diesen Speicher nicht ausgefüllt",IF(COUNTIF(Entladung!$B$17:$B$300,'Ergebnis (aggregiert)'!B47)=0,"Fehler: Reiter 'Entladung des Speichers' wurde für diesen Speicher nicht ausgefüllt",""))),"Fehler: nicht alle Datenblätter für diesen Speicher wurden vollständig befüllt")</f>
        <v/>
      </c>
    </row>
    <row r="48" spans="1:11" x14ac:dyDescent="0.25">
      <c r="A48" s="142" t="str">
        <f>_xlfn.IFNA(VLOOKUP(B48,Stammdaten!$A$17:$B$300,2,FALSE),"")</f>
        <v/>
      </c>
      <c r="B48" s="59" t="str">
        <f>IF(Stammdaten!A48="","",Stammdaten!A48)</f>
        <v/>
      </c>
      <c r="C48" s="59" t="str">
        <f>IF(B48="","",VLOOKUP(B48,Stammdaten!A48:F331,6,FALSE))</f>
        <v/>
      </c>
      <c r="D48" s="60" t="str">
        <f>IF(A48="","",IF(OR(Beladung!C48="Beladung aus dem Netz eines anderen Netzbetreibers",Beladung!C48="Beladung ohne Netznutzung"),Beladung!C48,"Beladung aus dem Netz der "&amp;Stammdaten!$F$3))</f>
        <v/>
      </c>
      <c r="E48" s="60" t="str">
        <f t="shared" si="4"/>
        <v/>
      </c>
      <c r="F48" s="61" t="str">
        <f>IF(OR(D48="Beladung aus dem Netz eines anderen Netzbetreibers", D48="Beladung ohne Netznutzung"),"",IF(B48="","",SUMIFS('Ergebnis (detailliert)'!$E$17:$E$300,'Ergebnis (detailliert)'!$B$17:$B$300,'Ergebnis (aggregiert)'!$B48,'Ergebnis (detailliert)'!$C$17:$C$300,'Ergebnis (aggregiert)'!$D48)))</f>
        <v/>
      </c>
      <c r="G48" s="62" t="str">
        <f>IF(OR(D48="Beladung aus dem Netz eines anderen Netzbetreibers", D48="Beladung ohne Netznutzung"), "",IF($B48="","",SUMIFS('Ergebnis (detailliert)'!$F$17:$F$300,'Ergebnis (detailliert)'!$B$17:$B$300,'Ergebnis (aggregiert)'!$B48,'Ergebnis (detailliert)'!$C$17:$C$300,'Ergebnis (aggregiert)'!$D48)))</f>
        <v/>
      </c>
      <c r="H48" s="61" t="str">
        <f>IF(OR(D48="Beladung aus dem Netz eines anderen Netzbetreibers", D48="Beladung ohne Netznutzung"), "",IF($B48="","",SUMIFS('Ergebnis (detailliert)'!$I$17:$I$1001,'Ergebnis (detailliert)'!$B$17:$B$1001,'Ergebnis (aggregiert)'!$B48,'Ergebnis (detailliert)'!$C$17:$C$1001,'Ergebnis (aggregiert)'!$D48)))</f>
        <v/>
      </c>
      <c r="I48" s="63" t="str">
        <f>IF(OR(D48="Beladung aus dem Netz eines anderen Netzbetreibers", D48="Beladung ohne Netznutzung"), "",IF($B48="","",SUMIFS('Ergebnis (detailliert)'!$K$17:$K$1001,'Ergebnis (detailliert)'!$B$17:$B$1001,'Ergebnis (aggregiert)'!$B48,'Ergebnis (detailliert)'!$C$17:$C$1001,'Ergebnis (aggregiert)'!$D48)))</f>
        <v/>
      </c>
      <c r="J48" s="64" t="str">
        <f>IF(OR(D48="Beladung aus dem Netz eines anderen Netzbetreibers", D48="Beladung ohne Netznutzung"), "",IF($B48="","",SUMIFS('Ergebnis (detailliert)'!$M$17:$M$1001,'Ergebnis (detailliert)'!$B$17:$B$1001,'Ergebnis (aggregiert)'!$B48,'Ergebnis (detailliert)'!$C$17:$C$1001,'Ergebnis (aggregiert)'!$D48)))</f>
        <v/>
      </c>
      <c r="K48" s="52" t="str">
        <f>IFERROR(IF(ISBLANK(B48),"",IF(COUNTIF(Beladung!$B$17:$B$300,'Ergebnis (aggregiert)'!B48)=0,"Fehler: Reiter 'Beladung des Speichers' wurde für diesen Speicher nicht ausgefüllt",IF(COUNTIF(Entladung!$B$17:$B$300,'Ergebnis (aggregiert)'!B48)=0,"Fehler: Reiter 'Entladung des Speichers' wurde für diesen Speicher nicht ausgefüllt",""))),"Fehler: nicht alle Datenblätter für diesen Speicher wurden vollständig befüllt")</f>
        <v/>
      </c>
    </row>
    <row r="49" spans="1:11" x14ac:dyDescent="0.25">
      <c r="A49" s="142" t="str">
        <f>_xlfn.IFNA(VLOOKUP(B49,Stammdaten!$A$17:$B$300,2,FALSE),"")</f>
        <v/>
      </c>
      <c r="B49" s="59" t="str">
        <f>IF(Stammdaten!A49="","",Stammdaten!A49)</f>
        <v/>
      </c>
      <c r="C49" s="59" t="str">
        <f>IF(B49="","",VLOOKUP(B49,Stammdaten!A49:F332,6,FALSE))</f>
        <v/>
      </c>
      <c r="D49" s="60" t="str">
        <f>IF(A49="","",IF(OR(Beladung!C49="Beladung aus dem Netz eines anderen Netzbetreibers",Beladung!C49="Beladung ohne Netznutzung"),Beladung!C49,"Beladung aus dem Netz der "&amp;Stammdaten!$F$3))</f>
        <v/>
      </c>
      <c r="E49" s="60" t="str">
        <f t="shared" si="4"/>
        <v/>
      </c>
      <c r="F49" s="61" t="str">
        <f>IF(OR(D49="Beladung aus dem Netz eines anderen Netzbetreibers", D49="Beladung ohne Netznutzung"),"",IF(B49="","",SUMIFS('Ergebnis (detailliert)'!$E$17:$E$300,'Ergebnis (detailliert)'!$B$17:$B$300,'Ergebnis (aggregiert)'!$B49,'Ergebnis (detailliert)'!$C$17:$C$300,'Ergebnis (aggregiert)'!$D49)))</f>
        <v/>
      </c>
      <c r="G49" s="62" t="str">
        <f>IF(OR(D49="Beladung aus dem Netz eines anderen Netzbetreibers", D49="Beladung ohne Netznutzung"), "",IF($B49="","",SUMIFS('Ergebnis (detailliert)'!$F$17:$F$300,'Ergebnis (detailliert)'!$B$17:$B$300,'Ergebnis (aggregiert)'!$B49,'Ergebnis (detailliert)'!$C$17:$C$300,'Ergebnis (aggregiert)'!$D49)))</f>
        <v/>
      </c>
      <c r="H49" s="61" t="str">
        <f>IF(OR(D49="Beladung aus dem Netz eines anderen Netzbetreibers", D49="Beladung ohne Netznutzung"), "",IF($B49="","",SUMIFS('Ergebnis (detailliert)'!$I$17:$I$1001,'Ergebnis (detailliert)'!$B$17:$B$1001,'Ergebnis (aggregiert)'!$B49,'Ergebnis (detailliert)'!$C$17:$C$1001,'Ergebnis (aggregiert)'!$D49)))</f>
        <v/>
      </c>
      <c r="I49" s="63" t="str">
        <f>IF(OR(D49="Beladung aus dem Netz eines anderen Netzbetreibers", D49="Beladung ohne Netznutzung"), "",IF($B49="","",SUMIFS('Ergebnis (detailliert)'!$K$17:$K$1001,'Ergebnis (detailliert)'!$B$17:$B$1001,'Ergebnis (aggregiert)'!$B49,'Ergebnis (detailliert)'!$C$17:$C$1001,'Ergebnis (aggregiert)'!$D49)))</f>
        <v/>
      </c>
      <c r="J49" s="64" t="str">
        <f>IF(OR(D49="Beladung aus dem Netz eines anderen Netzbetreibers", D49="Beladung ohne Netznutzung"), "",IF($B49="","",SUMIFS('Ergebnis (detailliert)'!$M$17:$M$1001,'Ergebnis (detailliert)'!$B$17:$B$1001,'Ergebnis (aggregiert)'!$B49,'Ergebnis (detailliert)'!$C$17:$C$1001,'Ergebnis (aggregiert)'!$D49)))</f>
        <v/>
      </c>
      <c r="K49" s="52" t="str">
        <f>IFERROR(IF(ISBLANK(B49),"",IF(COUNTIF(Beladung!$B$17:$B$300,'Ergebnis (aggregiert)'!B49)=0,"Fehler: Reiter 'Beladung des Speichers' wurde für diesen Speicher nicht ausgefüllt",IF(COUNTIF(Entladung!$B$17:$B$300,'Ergebnis (aggregiert)'!B49)=0,"Fehler: Reiter 'Entladung des Speichers' wurde für diesen Speicher nicht ausgefüllt",""))),"Fehler: nicht alle Datenblätter für diesen Speicher wurden vollständig befüllt")</f>
        <v/>
      </c>
    </row>
    <row r="50" spans="1:11" x14ac:dyDescent="0.25">
      <c r="A50" s="142" t="str">
        <f>_xlfn.IFNA(VLOOKUP(B50,Stammdaten!$A$17:$B$300,2,FALSE),"")</f>
        <v/>
      </c>
      <c r="B50" s="59" t="str">
        <f>IF(Stammdaten!A50="","",Stammdaten!A50)</f>
        <v/>
      </c>
      <c r="C50" s="59" t="str">
        <f>IF(B50="","",VLOOKUP(B50,Stammdaten!A50:F333,6,FALSE))</f>
        <v/>
      </c>
      <c r="D50" s="60" t="str">
        <f>IF(A50="","",IF(OR(Beladung!C50="Beladung aus dem Netz eines anderen Netzbetreibers",Beladung!C50="Beladung ohne Netznutzung"),Beladung!C50,"Beladung aus dem Netz der "&amp;Stammdaten!$F$3))</f>
        <v/>
      </c>
      <c r="E50" s="60" t="str">
        <f t="shared" si="4"/>
        <v/>
      </c>
      <c r="F50" s="61" t="str">
        <f>IF(OR(D50="Beladung aus dem Netz eines anderen Netzbetreibers", D50="Beladung ohne Netznutzung"),"",IF(B50="","",SUMIFS('Ergebnis (detailliert)'!$E$17:$E$300,'Ergebnis (detailliert)'!$B$17:$B$300,'Ergebnis (aggregiert)'!$B50,'Ergebnis (detailliert)'!$C$17:$C$300,'Ergebnis (aggregiert)'!$D50)))</f>
        <v/>
      </c>
      <c r="G50" s="62" t="str">
        <f>IF(OR(D50="Beladung aus dem Netz eines anderen Netzbetreibers", D50="Beladung ohne Netznutzung"), "",IF($B50="","",SUMIFS('Ergebnis (detailliert)'!$F$17:$F$300,'Ergebnis (detailliert)'!$B$17:$B$300,'Ergebnis (aggregiert)'!$B50,'Ergebnis (detailliert)'!$C$17:$C$300,'Ergebnis (aggregiert)'!$D50)))</f>
        <v/>
      </c>
      <c r="H50" s="61" t="str">
        <f>IF(OR(D50="Beladung aus dem Netz eines anderen Netzbetreibers", D50="Beladung ohne Netznutzung"), "",IF($B50="","",SUMIFS('Ergebnis (detailliert)'!$I$17:$I$1001,'Ergebnis (detailliert)'!$B$17:$B$1001,'Ergebnis (aggregiert)'!$B50,'Ergebnis (detailliert)'!$C$17:$C$1001,'Ergebnis (aggregiert)'!$D50)))</f>
        <v/>
      </c>
      <c r="I50" s="63" t="str">
        <f>IF(OR(D50="Beladung aus dem Netz eines anderen Netzbetreibers", D50="Beladung ohne Netznutzung"), "",IF($B50="","",SUMIFS('Ergebnis (detailliert)'!$K$17:$K$1001,'Ergebnis (detailliert)'!$B$17:$B$1001,'Ergebnis (aggregiert)'!$B50,'Ergebnis (detailliert)'!$C$17:$C$1001,'Ergebnis (aggregiert)'!$D50)))</f>
        <v/>
      </c>
      <c r="J50" s="64" t="str">
        <f>IF(OR(D50="Beladung aus dem Netz eines anderen Netzbetreibers", D50="Beladung ohne Netznutzung"), "",IF($B50="","",SUMIFS('Ergebnis (detailliert)'!$M$17:$M$1001,'Ergebnis (detailliert)'!$B$17:$B$1001,'Ergebnis (aggregiert)'!$B50,'Ergebnis (detailliert)'!$C$17:$C$1001,'Ergebnis (aggregiert)'!$D50)))</f>
        <v/>
      </c>
      <c r="K50" s="52" t="str">
        <f>IFERROR(IF(ISBLANK(B50),"",IF(COUNTIF(Beladung!$B$17:$B$300,'Ergebnis (aggregiert)'!B50)=0,"Fehler: Reiter 'Beladung des Speichers' wurde für diesen Speicher nicht ausgefüllt",IF(COUNTIF(Entladung!$B$17:$B$300,'Ergebnis (aggregiert)'!B50)=0,"Fehler: Reiter 'Entladung des Speichers' wurde für diesen Speicher nicht ausgefüllt",""))),"Fehler: nicht alle Datenblätter für diesen Speicher wurden vollständig befüllt")</f>
        <v/>
      </c>
    </row>
    <row r="51" spans="1:11" x14ac:dyDescent="0.25">
      <c r="A51" s="142" t="str">
        <f>_xlfn.IFNA(VLOOKUP(B51,Stammdaten!$A$17:$B$300,2,FALSE),"")</f>
        <v/>
      </c>
      <c r="B51" s="59" t="str">
        <f>IF(Stammdaten!A51="","",Stammdaten!A51)</f>
        <v/>
      </c>
      <c r="C51" s="59" t="str">
        <f>IF(B51="","",VLOOKUP(B51,Stammdaten!A51:F334,6,FALSE))</f>
        <v/>
      </c>
      <c r="D51" s="60" t="str">
        <f>IF(A51="","",IF(OR(Beladung!C51="Beladung aus dem Netz eines anderen Netzbetreibers",Beladung!C51="Beladung ohne Netznutzung"),Beladung!C51,"Beladung aus dem Netz der "&amp;Stammdaten!$F$3))</f>
        <v/>
      </c>
      <c r="E51" s="60" t="str">
        <f t="shared" si="4"/>
        <v/>
      </c>
      <c r="F51" s="61" t="str">
        <f>IF(OR(D51="Beladung aus dem Netz eines anderen Netzbetreibers", D51="Beladung ohne Netznutzung"),"",IF(B51="","",SUMIFS('Ergebnis (detailliert)'!$E$17:$E$300,'Ergebnis (detailliert)'!$B$17:$B$300,'Ergebnis (aggregiert)'!$B51,'Ergebnis (detailliert)'!$C$17:$C$300,'Ergebnis (aggregiert)'!$D51)))</f>
        <v/>
      </c>
      <c r="G51" s="62" t="str">
        <f>IF(OR(D51="Beladung aus dem Netz eines anderen Netzbetreibers", D51="Beladung ohne Netznutzung"), "",IF($B51="","",SUMIFS('Ergebnis (detailliert)'!$F$17:$F$300,'Ergebnis (detailliert)'!$B$17:$B$300,'Ergebnis (aggregiert)'!$B51,'Ergebnis (detailliert)'!$C$17:$C$300,'Ergebnis (aggregiert)'!$D51)))</f>
        <v/>
      </c>
      <c r="H51" s="61" t="str">
        <f>IF(OR(D51="Beladung aus dem Netz eines anderen Netzbetreibers", D51="Beladung ohne Netznutzung"), "",IF($B51="","",SUMIFS('Ergebnis (detailliert)'!$I$17:$I$1001,'Ergebnis (detailliert)'!$B$17:$B$1001,'Ergebnis (aggregiert)'!$B51,'Ergebnis (detailliert)'!$C$17:$C$1001,'Ergebnis (aggregiert)'!$D51)))</f>
        <v/>
      </c>
      <c r="I51" s="63" t="str">
        <f>IF(OR(D51="Beladung aus dem Netz eines anderen Netzbetreibers", D51="Beladung ohne Netznutzung"), "",IF($B51="","",SUMIFS('Ergebnis (detailliert)'!$K$17:$K$1001,'Ergebnis (detailliert)'!$B$17:$B$1001,'Ergebnis (aggregiert)'!$B51,'Ergebnis (detailliert)'!$C$17:$C$1001,'Ergebnis (aggregiert)'!$D51)))</f>
        <v/>
      </c>
      <c r="J51" s="64" t="str">
        <f>IF(OR(D51="Beladung aus dem Netz eines anderen Netzbetreibers", D51="Beladung ohne Netznutzung"), "",IF($B51="","",SUMIFS('Ergebnis (detailliert)'!$M$17:$M$1001,'Ergebnis (detailliert)'!$B$17:$B$1001,'Ergebnis (aggregiert)'!$B51,'Ergebnis (detailliert)'!$C$17:$C$1001,'Ergebnis (aggregiert)'!$D51)))</f>
        <v/>
      </c>
      <c r="K51" s="52" t="str">
        <f>IFERROR(IF(ISBLANK(B51),"",IF(COUNTIF(Beladung!$B$17:$B$300,'Ergebnis (aggregiert)'!B51)=0,"Fehler: Reiter 'Beladung des Speichers' wurde für diesen Speicher nicht ausgefüllt",IF(COUNTIF(Entladung!$B$17:$B$300,'Ergebnis (aggregiert)'!B51)=0,"Fehler: Reiter 'Entladung des Speichers' wurde für diesen Speicher nicht ausgefüllt",""))),"Fehler: nicht alle Datenblätter für diesen Speicher wurden vollständig befüllt")</f>
        <v/>
      </c>
    </row>
    <row r="52" spans="1:11" x14ac:dyDescent="0.25">
      <c r="A52" s="142" t="str">
        <f>_xlfn.IFNA(VLOOKUP(B52,Stammdaten!$A$17:$B$300,2,FALSE),"")</f>
        <v/>
      </c>
      <c r="B52" s="59" t="str">
        <f>IF(Stammdaten!A52="","",Stammdaten!A52)</f>
        <v/>
      </c>
      <c r="C52" s="59" t="str">
        <f>IF(B52="","",VLOOKUP(B52,Stammdaten!A52:F335,6,FALSE))</f>
        <v/>
      </c>
      <c r="D52" s="60" t="str">
        <f>IF(A52="","",IF(OR(Beladung!C52="Beladung aus dem Netz eines anderen Netzbetreibers",Beladung!C52="Beladung ohne Netznutzung"),Beladung!C52,"Beladung aus dem Netz der "&amp;Stammdaten!$F$3))</f>
        <v/>
      </c>
      <c r="E52" s="60" t="str">
        <f t="shared" si="4"/>
        <v/>
      </c>
      <c r="F52" s="61" t="str">
        <f>IF(OR(D52="Beladung aus dem Netz eines anderen Netzbetreibers", D52="Beladung ohne Netznutzung"),"",IF(B52="","",SUMIFS('Ergebnis (detailliert)'!$E$17:$E$300,'Ergebnis (detailliert)'!$B$17:$B$300,'Ergebnis (aggregiert)'!$B52,'Ergebnis (detailliert)'!$C$17:$C$300,'Ergebnis (aggregiert)'!$D52)))</f>
        <v/>
      </c>
      <c r="G52" s="62" t="str">
        <f>IF(OR(D52="Beladung aus dem Netz eines anderen Netzbetreibers", D52="Beladung ohne Netznutzung"), "",IF($B52="","",SUMIFS('Ergebnis (detailliert)'!$F$17:$F$300,'Ergebnis (detailliert)'!$B$17:$B$300,'Ergebnis (aggregiert)'!$B52,'Ergebnis (detailliert)'!$C$17:$C$300,'Ergebnis (aggregiert)'!$D52)))</f>
        <v/>
      </c>
      <c r="H52" s="61" t="str">
        <f>IF(OR(D52="Beladung aus dem Netz eines anderen Netzbetreibers", D52="Beladung ohne Netznutzung"), "",IF($B52="","",SUMIFS('Ergebnis (detailliert)'!$I$17:$I$1001,'Ergebnis (detailliert)'!$B$17:$B$1001,'Ergebnis (aggregiert)'!$B52,'Ergebnis (detailliert)'!$C$17:$C$1001,'Ergebnis (aggregiert)'!$D52)))</f>
        <v/>
      </c>
      <c r="I52" s="63" t="str">
        <f>IF(OR(D52="Beladung aus dem Netz eines anderen Netzbetreibers", D52="Beladung ohne Netznutzung"), "",IF($B52="","",SUMIFS('Ergebnis (detailliert)'!$K$17:$K$1001,'Ergebnis (detailliert)'!$B$17:$B$1001,'Ergebnis (aggregiert)'!$B52,'Ergebnis (detailliert)'!$C$17:$C$1001,'Ergebnis (aggregiert)'!$D52)))</f>
        <v/>
      </c>
      <c r="J52" s="64" t="str">
        <f>IF(OR(D52="Beladung aus dem Netz eines anderen Netzbetreibers", D52="Beladung ohne Netznutzung"), "",IF($B52="","",SUMIFS('Ergebnis (detailliert)'!$M$17:$M$1001,'Ergebnis (detailliert)'!$B$17:$B$1001,'Ergebnis (aggregiert)'!$B52,'Ergebnis (detailliert)'!$C$17:$C$1001,'Ergebnis (aggregiert)'!$D52)))</f>
        <v/>
      </c>
      <c r="K52" s="52" t="str">
        <f>IFERROR(IF(ISBLANK(B52),"",IF(COUNTIF(Beladung!$B$17:$B$300,'Ergebnis (aggregiert)'!B52)=0,"Fehler: Reiter 'Beladung des Speichers' wurde für diesen Speicher nicht ausgefüllt",IF(COUNTIF(Entladung!$B$17:$B$300,'Ergebnis (aggregiert)'!B52)=0,"Fehler: Reiter 'Entladung des Speichers' wurde für diesen Speicher nicht ausgefüllt",""))),"Fehler: nicht alle Datenblätter für diesen Speicher wurden vollständig befüllt")</f>
        <v/>
      </c>
    </row>
    <row r="53" spans="1:11" x14ac:dyDescent="0.25">
      <c r="A53" s="142" t="str">
        <f>_xlfn.IFNA(VLOOKUP(B53,Stammdaten!$A$17:$B$300,2,FALSE),"")</f>
        <v/>
      </c>
      <c r="B53" s="59" t="str">
        <f>IF(Stammdaten!A53="","",Stammdaten!A53)</f>
        <v/>
      </c>
      <c r="C53" s="59" t="str">
        <f>IF(B53="","",VLOOKUP(B53,Stammdaten!A53:F336,6,FALSE))</f>
        <v/>
      </c>
      <c r="D53" s="60" t="str">
        <f>IF(A53="","",IF(OR(Beladung!C53="Beladung aus dem Netz eines anderen Netzbetreibers",Beladung!C53="Beladung ohne Netznutzung"),Beladung!C53,"Beladung aus dem Netz der "&amp;Stammdaten!$F$3))</f>
        <v/>
      </c>
      <c r="E53" s="60" t="str">
        <f t="shared" si="4"/>
        <v/>
      </c>
      <c r="F53" s="61" t="str">
        <f>IF(OR(D53="Beladung aus dem Netz eines anderen Netzbetreibers", D53="Beladung ohne Netznutzung"),"",IF(B53="","",SUMIFS('Ergebnis (detailliert)'!$E$17:$E$300,'Ergebnis (detailliert)'!$B$17:$B$300,'Ergebnis (aggregiert)'!$B53,'Ergebnis (detailliert)'!$C$17:$C$300,'Ergebnis (aggregiert)'!$D53)))</f>
        <v/>
      </c>
      <c r="G53" s="62" t="str">
        <f>IF(OR(D53="Beladung aus dem Netz eines anderen Netzbetreibers", D53="Beladung ohne Netznutzung"), "",IF($B53="","",SUMIFS('Ergebnis (detailliert)'!$F$17:$F$300,'Ergebnis (detailliert)'!$B$17:$B$300,'Ergebnis (aggregiert)'!$B53,'Ergebnis (detailliert)'!$C$17:$C$300,'Ergebnis (aggregiert)'!$D53)))</f>
        <v/>
      </c>
      <c r="H53" s="61" t="str">
        <f>IF(OR(D53="Beladung aus dem Netz eines anderen Netzbetreibers", D53="Beladung ohne Netznutzung"), "",IF($B53="","",SUMIFS('Ergebnis (detailliert)'!$I$17:$I$1001,'Ergebnis (detailliert)'!$B$17:$B$1001,'Ergebnis (aggregiert)'!$B53,'Ergebnis (detailliert)'!$C$17:$C$1001,'Ergebnis (aggregiert)'!$D53)))</f>
        <v/>
      </c>
      <c r="I53" s="63" t="str">
        <f>IF(OR(D53="Beladung aus dem Netz eines anderen Netzbetreibers", D53="Beladung ohne Netznutzung"), "",IF($B53="","",SUMIFS('Ergebnis (detailliert)'!$K$17:$K$1001,'Ergebnis (detailliert)'!$B$17:$B$1001,'Ergebnis (aggregiert)'!$B53,'Ergebnis (detailliert)'!$C$17:$C$1001,'Ergebnis (aggregiert)'!$D53)))</f>
        <v/>
      </c>
      <c r="J53" s="64" t="str">
        <f>IF(OR(D53="Beladung aus dem Netz eines anderen Netzbetreibers", D53="Beladung ohne Netznutzung"), "",IF($B53="","",SUMIFS('Ergebnis (detailliert)'!$M$17:$M$1001,'Ergebnis (detailliert)'!$B$17:$B$1001,'Ergebnis (aggregiert)'!$B53,'Ergebnis (detailliert)'!$C$17:$C$1001,'Ergebnis (aggregiert)'!$D53)))</f>
        <v/>
      </c>
      <c r="K53" s="52" t="str">
        <f>IFERROR(IF(ISBLANK(B53),"",IF(COUNTIF(Beladung!$B$17:$B$300,'Ergebnis (aggregiert)'!B53)=0,"Fehler: Reiter 'Beladung des Speichers' wurde für diesen Speicher nicht ausgefüllt",IF(COUNTIF(Entladung!$B$17:$B$300,'Ergebnis (aggregiert)'!B53)=0,"Fehler: Reiter 'Entladung des Speichers' wurde für diesen Speicher nicht ausgefüllt",""))),"Fehler: nicht alle Datenblätter für diesen Speicher wurden vollständig befüllt")</f>
        <v/>
      </c>
    </row>
    <row r="54" spans="1:11" x14ac:dyDescent="0.25">
      <c r="A54" s="142" t="str">
        <f>_xlfn.IFNA(VLOOKUP(B54,Stammdaten!$A$17:$B$300,2,FALSE),"")</f>
        <v/>
      </c>
      <c r="B54" s="59" t="str">
        <f>IF(Stammdaten!A54="","",Stammdaten!A54)</f>
        <v/>
      </c>
      <c r="C54" s="59" t="str">
        <f>IF(B54="","",VLOOKUP(B54,Stammdaten!A54:F337,6,FALSE))</f>
        <v/>
      </c>
      <c r="D54" s="60" t="str">
        <f>IF(A54="","",IF(OR(Beladung!C54="Beladung aus dem Netz eines anderen Netzbetreibers",Beladung!C54="Beladung ohne Netznutzung"),Beladung!C54,"Beladung aus dem Netz der "&amp;Stammdaten!$F$3))</f>
        <v/>
      </c>
      <c r="E54" s="60" t="str">
        <f t="shared" si="4"/>
        <v/>
      </c>
      <c r="F54" s="61" t="str">
        <f>IF(OR(D54="Beladung aus dem Netz eines anderen Netzbetreibers", D54="Beladung ohne Netznutzung"),"",IF(B54="","",SUMIFS('Ergebnis (detailliert)'!$E$17:$E$300,'Ergebnis (detailliert)'!$B$17:$B$300,'Ergebnis (aggregiert)'!$B54,'Ergebnis (detailliert)'!$C$17:$C$300,'Ergebnis (aggregiert)'!$D54)))</f>
        <v/>
      </c>
      <c r="G54" s="62" t="str">
        <f>IF(OR(D54="Beladung aus dem Netz eines anderen Netzbetreibers", D54="Beladung ohne Netznutzung"), "",IF($B54="","",SUMIFS('Ergebnis (detailliert)'!$F$17:$F$300,'Ergebnis (detailliert)'!$B$17:$B$300,'Ergebnis (aggregiert)'!$B54,'Ergebnis (detailliert)'!$C$17:$C$300,'Ergebnis (aggregiert)'!$D54)))</f>
        <v/>
      </c>
      <c r="H54" s="61" t="str">
        <f>IF(OR(D54="Beladung aus dem Netz eines anderen Netzbetreibers", D54="Beladung ohne Netznutzung"), "",IF($B54="","",SUMIFS('Ergebnis (detailliert)'!$I$17:$I$1001,'Ergebnis (detailliert)'!$B$17:$B$1001,'Ergebnis (aggregiert)'!$B54,'Ergebnis (detailliert)'!$C$17:$C$1001,'Ergebnis (aggregiert)'!$D54)))</f>
        <v/>
      </c>
      <c r="I54" s="63" t="str">
        <f>IF(OR(D54="Beladung aus dem Netz eines anderen Netzbetreibers", D54="Beladung ohne Netznutzung"), "",IF($B54="","",SUMIFS('Ergebnis (detailliert)'!$K$17:$K$1001,'Ergebnis (detailliert)'!$B$17:$B$1001,'Ergebnis (aggregiert)'!$B54,'Ergebnis (detailliert)'!$C$17:$C$1001,'Ergebnis (aggregiert)'!$D54)))</f>
        <v/>
      </c>
      <c r="J54" s="64" t="str">
        <f>IF(OR(D54="Beladung aus dem Netz eines anderen Netzbetreibers", D54="Beladung ohne Netznutzung"), "",IF($B54="","",SUMIFS('Ergebnis (detailliert)'!$M$17:$M$1001,'Ergebnis (detailliert)'!$B$17:$B$1001,'Ergebnis (aggregiert)'!$B54,'Ergebnis (detailliert)'!$C$17:$C$1001,'Ergebnis (aggregiert)'!$D54)))</f>
        <v/>
      </c>
      <c r="K54" s="52" t="str">
        <f>IFERROR(IF(ISBLANK(B54),"",IF(COUNTIF(Beladung!$B$17:$B$300,'Ergebnis (aggregiert)'!B54)=0,"Fehler: Reiter 'Beladung des Speichers' wurde für diesen Speicher nicht ausgefüllt",IF(COUNTIF(Entladung!$B$17:$B$300,'Ergebnis (aggregiert)'!B54)=0,"Fehler: Reiter 'Entladung des Speichers' wurde für diesen Speicher nicht ausgefüllt",""))),"Fehler: nicht alle Datenblätter für diesen Speicher wurden vollständig befüllt")</f>
        <v/>
      </c>
    </row>
    <row r="55" spans="1:11" x14ac:dyDescent="0.25">
      <c r="A55" s="142" t="str">
        <f>_xlfn.IFNA(VLOOKUP(B55,Stammdaten!$A$17:$B$300,2,FALSE),"")</f>
        <v/>
      </c>
      <c r="B55" s="59" t="str">
        <f>IF(Stammdaten!A55="","",Stammdaten!A55)</f>
        <v/>
      </c>
      <c r="C55" s="59" t="str">
        <f>IF(B55="","",VLOOKUP(B55,Stammdaten!A55:F338,6,FALSE))</f>
        <v/>
      </c>
      <c r="D55" s="60" t="str">
        <f>IF(A55="","",IF(OR(Beladung!C55="Beladung aus dem Netz eines anderen Netzbetreibers",Beladung!C55="Beladung ohne Netznutzung"),Beladung!C55,"Beladung aus dem Netz der "&amp;Stammdaten!$F$3))</f>
        <v/>
      </c>
      <c r="E55" s="60" t="str">
        <f t="shared" si="4"/>
        <v/>
      </c>
      <c r="F55" s="61" t="str">
        <f>IF(OR(D55="Beladung aus dem Netz eines anderen Netzbetreibers", D55="Beladung ohne Netznutzung"),"",IF(B55="","",SUMIFS('Ergebnis (detailliert)'!$E$17:$E$300,'Ergebnis (detailliert)'!$B$17:$B$300,'Ergebnis (aggregiert)'!$B55,'Ergebnis (detailliert)'!$C$17:$C$300,'Ergebnis (aggregiert)'!$D55)))</f>
        <v/>
      </c>
      <c r="G55" s="62" t="str">
        <f>IF(OR(D55="Beladung aus dem Netz eines anderen Netzbetreibers", D55="Beladung ohne Netznutzung"), "",IF($B55="","",SUMIFS('Ergebnis (detailliert)'!$F$17:$F$300,'Ergebnis (detailliert)'!$B$17:$B$300,'Ergebnis (aggregiert)'!$B55,'Ergebnis (detailliert)'!$C$17:$C$300,'Ergebnis (aggregiert)'!$D55)))</f>
        <v/>
      </c>
      <c r="H55" s="61" t="str">
        <f>IF(OR(D55="Beladung aus dem Netz eines anderen Netzbetreibers", D55="Beladung ohne Netznutzung"), "",IF($B55="","",SUMIFS('Ergebnis (detailliert)'!$I$17:$I$1001,'Ergebnis (detailliert)'!$B$17:$B$1001,'Ergebnis (aggregiert)'!$B55,'Ergebnis (detailliert)'!$C$17:$C$1001,'Ergebnis (aggregiert)'!$D55)))</f>
        <v/>
      </c>
      <c r="I55" s="63" t="str">
        <f>IF(OR(D55="Beladung aus dem Netz eines anderen Netzbetreibers", D55="Beladung ohne Netznutzung"), "",IF($B55="","",SUMIFS('Ergebnis (detailliert)'!$K$17:$K$1001,'Ergebnis (detailliert)'!$B$17:$B$1001,'Ergebnis (aggregiert)'!$B55,'Ergebnis (detailliert)'!$C$17:$C$1001,'Ergebnis (aggregiert)'!$D55)))</f>
        <v/>
      </c>
      <c r="J55" s="64" t="str">
        <f>IF(OR(D55="Beladung aus dem Netz eines anderen Netzbetreibers", D55="Beladung ohne Netznutzung"), "",IF($B55="","",SUMIFS('Ergebnis (detailliert)'!$M$17:$M$1001,'Ergebnis (detailliert)'!$B$17:$B$1001,'Ergebnis (aggregiert)'!$B55,'Ergebnis (detailliert)'!$C$17:$C$1001,'Ergebnis (aggregiert)'!$D55)))</f>
        <v/>
      </c>
      <c r="K55" s="52" t="str">
        <f>IFERROR(IF(ISBLANK(B55),"",IF(COUNTIF(Beladung!$B$17:$B$300,'Ergebnis (aggregiert)'!B55)=0,"Fehler: Reiter 'Beladung des Speichers' wurde für diesen Speicher nicht ausgefüllt",IF(COUNTIF(Entladung!$B$17:$B$300,'Ergebnis (aggregiert)'!B55)=0,"Fehler: Reiter 'Entladung des Speichers' wurde für diesen Speicher nicht ausgefüllt",""))),"Fehler: nicht alle Datenblätter für diesen Speicher wurden vollständig befüllt")</f>
        <v/>
      </c>
    </row>
    <row r="56" spans="1:11" x14ac:dyDescent="0.25">
      <c r="A56" s="142" t="str">
        <f>_xlfn.IFNA(VLOOKUP(B56,Stammdaten!$A$17:$B$300,2,FALSE),"")</f>
        <v/>
      </c>
      <c r="B56" s="59" t="str">
        <f>IF(Stammdaten!A56="","",Stammdaten!A56)</f>
        <v/>
      </c>
      <c r="C56" s="59" t="str">
        <f>IF(B56="","",VLOOKUP(B56,Stammdaten!A56:F339,6,FALSE))</f>
        <v/>
      </c>
      <c r="D56" s="60" t="str">
        <f>IF(A56="","",IF(OR(Beladung!C56="Beladung aus dem Netz eines anderen Netzbetreibers",Beladung!C56="Beladung ohne Netznutzung"),Beladung!C56,"Beladung aus dem Netz der "&amp;Stammdaten!$F$3))</f>
        <v/>
      </c>
      <c r="E56" s="60" t="str">
        <f t="shared" si="4"/>
        <v/>
      </c>
      <c r="F56" s="61" t="str">
        <f>IF(OR(D56="Beladung aus dem Netz eines anderen Netzbetreibers", D56="Beladung ohne Netznutzung"),"",IF(B56="","",SUMIFS('Ergebnis (detailliert)'!$E$17:$E$300,'Ergebnis (detailliert)'!$B$17:$B$300,'Ergebnis (aggregiert)'!$B56,'Ergebnis (detailliert)'!$C$17:$C$300,'Ergebnis (aggregiert)'!$D56)))</f>
        <v/>
      </c>
      <c r="G56" s="62" t="str">
        <f>IF(OR(D56="Beladung aus dem Netz eines anderen Netzbetreibers", D56="Beladung ohne Netznutzung"), "",IF($B56="","",SUMIFS('Ergebnis (detailliert)'!$F$17:$F$300,'Ergebnis (detailliert)'!$B$17:$B$300,'Ergebnis (aggregiert)'!$B56,'Ergebnis (detailliert)'!$C$17:$C$300,'Ergebnis (aggregiert)'!$D56)))</f>
        <v/>
      </c>
      <c r="H56" s="61" t="str">
        <f>IF(OR(D56="Beladung aus dem Netz eines anderen Netzbetreibers", D56="Beladung ohne Netznutzung"), "",IF($B56="","",SUMIFS('Ergebnis (detailliert)'!$I$17:$I$1001,'Ergebnis (detailliert)'!$B$17:$B$1001,'Ergebnis (aggregiert)'!$B56,'Ergebnis (detailliert)'!$C$17:$C$1001,'Ergebnis (aggregiert)'!$D56)))</f>
        <v/>
      </c>
      <c r="I56" s="63" t="str">
        <f>IF(OR(D56="Beladung aus dem Netz eines anderen Netzbetreibers", D56="Beladung ohne Netznutzung"), "",IF($B56="","",SUMIFS('Ergebnis (detailliert)'!$K$17:$K$1001,'Ergebnis (detailliert)'!$B$17:$B$1001,'Ergebnis (aggregiert)'!$B56,'Ergebnis (detailliert)'!$C$17:$C$1001,'Ergebnis (aggregiert)'!$D56)))</f>
        <v/>
      </c>
      <c r="J56" s="64" t="str">
        <f>IF(OR(D56="Beladung aus dem Netz eines anderen Netzbetreibers", D56="Beladung ohne Netznutzung"), "",IF($B56="","",SUMIFS('Ergebnis (detailliert)'!$M$17:$M$1001,'Ergebnis (detailliert)'!$B$17:$B$1001,'Ergebnis (aggregiert)'!$B56,'Ergebnis (detailliert)'!$C$17:$C$1001,'Ergebnis (aggregiert)'!$D56)))</f>
        <v/>
      </c>
      <c r="K56" s="52" t="str">
        <f>IFERROR(IF(ISBLANK(B56),"",IF(COUNTIF(Beladung!$B$17:$B$300,'Ergebnis (aggregiert)'!B56)=0,"Fehler: Reiter 'Beladung des Speichers' wurde für diesen Speicher nicht ausgefüllt",IF(COUNTIF(Entladung!$B$17:$B$300,'Ergebnis (aggregiert)'!B56)=0,"Fehler: Reiter 'Entladung des Speichers' wurde für diesen Speicher nicht ausgefüllt",""))),"Fehler: nicht alle Datenblätter für diesen Speicher wurden vollständig befüllt")</f>
        <v/>
      </c>
    </row>
    <row r="57" spans="1:11" x14ac:dyDescent="0.25">
      <c r="A57" s="142" t="str">
        <f>_xlfn.IFNA(VLOOKUP(B57,Stammdaten!$A$17:$B$300,2,FALSE),"")</f>
        <v/>
      </c>
      <c r="B57" s="59" t="str">
        <f>IF(Stammdaten!A57="","",Stammdaten!A57)</f>
        <v/>
      </c>
      <c r="C57" s="59" t="str">
        <f>IF(B57="","",VLOOKUP(B57,Stammdaten!A57:F340,6,FALSE))</f>
        <v/>
      </c>
      <c r="D57" s="60" t="str">
        <f>IF(A57="","",IF(OR(Beladung!C57="Beladung aus dem Netz eines anderen Netzbetreibers",Beladung!C57="Beladung ohne Netznutzung"),Beladung!C57,"Beladung aus dem Netz der "&amp;Stammdaten!$F$3))</f>
        <v/>
      </c>
      <c r="E57" s="60" t="str">
        <f t="shared" si="4"/>
        <v/>
      </c>
      <c r="F57" s="61" t="str">
        <f>IF(OR(D57="Beladung aus dem Netz eines anderen Netzbetreibers", D57="Beladung ohne Netznutzung"),"",IF(B57="","",SUMIFS('Ergebnis (detailliert)'!$E$17:$E$300,'Ergebnis (detailliert)'!$B$17:$B$300,'Ergebnis (aggregiert)'!$B57,'Ergebnis (detailliert)'!$C$17:$C$300,'Ergebnis (aggregiert)'!$D57)))</f>
        <v/>
      </c>
      <c r="G57" s="62" t="str">
        <f>IF(OR(D57="Beladung aus dem Netz eines anderen Netzbetreibers", D57="Beladung ohne Netznutzung"), "",IF($B57="","",SUMIFS('Ergebnis (detailliert)'!$F$17:$F$300,'Ergebnis (detailliert)'!$B$17:$B$300,'Ergebnis (aggregiert)'!$B57,'Ergebnis (detailliert)'!$C$17:$C$300,'Ergebnis (aggregiert)'!$D57)))</f>
        <v/>
      </c>
      <c r="H57" s="61" t="str">
        <f>IF(OR(D57="Beladung aus dem Netz eines anderen Netzbetreibers", D57="Beladung ohne Netznutzung"), "",IF($B57="","",SUMIFS('Ergebnis (detailliert)'!$I$17:$I$1001,'Ergebnis (detailliert)'!$B$17:$B$1001,'Ergebnis (aggregiert)'!$B57,'Ergebnis (detailliert)'!$C$17:$C$1001,'Ergebnis (aggregiert)'!$D57)))</f>
        <v/>
      </c>
      <c r="I57" s="63" t="str">
        <f>IF(OR(D57="Beladung aus dem Netz eines anderen Netzbetreibers", D57="Beladung ohne Netznutzung"), "",IF($B57="","",SUMIFS('Ergebnis (detailliert)'!$K$17:$K$1001,'Ergebnis (detailliert)'!$B$17:$B$1001,'Ergebnis (aggregiert)'!$B57,'Ergebnis (detailliert)'!$C$17:$C$1001,'Ergebnis (aggregiert)'!$D57)))</f>
        <v/>
      </c>
      <c r="J57" s="64" t="str">
        <f>IF(OR(D57="Beladung aus dem Netz eines anderen Netzbetreibers", D57="Beladung ohne Netznutzung"), "",IF($B57="","",SUMIFS('Ergebnis (detailliert)'!$M$17:$M$1001,'Ergebnis (detailliert)'!$B$17:$B$1001,'Ergebnis (aggregiert)'!$B57,'Ergebnis (detailliert)'!$C$17:$C$1001,'Ergebnis (aggregiert)'!$D57)))</f>
        <v/>
      </c>
      <c r="K57" s="52" t="str">
        <f>IFERROR(IF(ISBLANK(B57),"",IF(COUNTIF(Beladung!$B$17:$B$300,'Ergebnis (aggregiert)'!B57)=0,"Fehler: Reiter 'Beladung des Speichers' wurde für diesen Speicher nicht ausgefüllt",IF(COUNTIF(Entladung!$B$17:$B$300,'Ergebnis (aggregiert)'!B57)=0,"Fehler: Reiter 'Entladung des Speichers' wurde für diesen Speicher nicht ausgefüllt",""))),"Fehler: nicht alle Datenblätter für diesen Speicher wurden vollständig befüllt")</f>
        <v/>
      </c>
    </row>
    <row r="58" spans="1:11" x14ac:dyDescent="0.25">
      <c r="A58" s="142" t="str">
        <f>_xlfn.IFNA(VLOOKUP(B58,Stammdaten!$A$17:$B$300,2,FALSE),"")</f>
        <v/>
      </c>
      <c r="B58" s="59" t="str">
        <f>IF(Stammdaten!A58="","",Stammdaten!A58)</f>
        <v/>
      </c>
      <c r="C58" s="59" t="str">
        <f>IF(B58="","",VLOOKUP(B58,Stammdaten!A58:F341,6,FALSE))</f>
        <v/>
      </c>
      <c r="D58" s="60" t="str">
        <f>IF(A58="","",IF(OR(Beladung!C58="Beladung aus dem Netz eines anderen Netzbetreibers",Beladung!C58="Beladung ohne Netznutzung"),Beladung!C58,"Beladung aus dem Netz der "&amp;Stammdaten!$F$3))</f>
        <v/>
      </c>
      <c r="E58" s="60" t="str">
        <f t="shared" si="4"/>
        <v/>
      </c>
      <c r="F58" s="61" t="str">
        <f>IF(OR(D58="Beladung aus dem Netz eines anderen Netzbetreibers", D58="Beladung ohne Netznutzung"),"",IF(B58="","",SUMIFS('Ergebnis (detailliert)'!$E$17:$E$300,'Ergebnis (detailliert)'!$B$17:$B$300,'Ergebnis (aggregiert)'!$B58,'Ergebnis (detailliert)'!$C$17:$C$300,'Ergebnis (aggregiert)'!$D58)))</f>
        <v/>
      </c>
      <c r="G58" s="62" t="str">
        <f>IF(OR(D58="Beladung aus dem Netz eines anderen Netzbetreibers", D58="Beladung ohne Netznutzung"), "",IF($B58="","",SUMIFS('Ergebnis (detailliert)'!$F$17:$F$300,'Ergebnis (detailliert)'!$B$17:$B$300,'Ergebnis (aggregiert)'!$B58,'Ergebnis (detailliert)'!$C$17:$C$300,'Ergebnis (aggregiert)'!$D58)))</f>
        <v/>
      </c>
      <c r="H58" s="61" t="str">
        <f>IF(OR(D58="Beladung aus dem Netz eines anderen Netzbetreibers", D58="Beladung ohne Netznutzung"), "",IF($B58="","",SUMIFS('Ergebnis (detailliert)'!$I$17:$I$1001,'Ergebnis (detailliert)'!$B$17:$B$1001,'Ergebnis (aggregiert)'!$B58,'Ergebnis (detailliert)'!$C$17:$C$1001,'Ergebnis (aggregiert)'!$D58)))</f>
        <v/>
      </c>
      <c r="I58" s="63" t="str">
        <f>IF(OR(D58="Beladung aus dem Netz eines anderen Netzbetreibers", D58="Beladung ohne Netznutzung"), "",IF($B58="","",SUMIFS('Ergebnis (detailliert)'!$K$17:$K$1001,'Ergebnis (detailliert)'!$B$17:$B$1001,'Ergebnis (aggregiert)'!$B58,'Ergebnis (detailliert)'!$C$17:$C$1001,'Ergebnis (aggregiert)'!$D58)))</f>
        <v/>
      </c>
      <c r="J58" s="64" t="str">
        <f>IF(OR(D58="Beladung aus dem Netz eines anderen Netzbetreibers", D58="Beladung ohne Netznutzung"), "",IF($B58="","",SUMIFS('Ergebnis (detailliert)'!$M$17:$M$1001,'Ergebnis (detailliert)'!$B$17:$B$1001,'Ergebnis (aggregiert)'!$B58,'Ergebnis (detailliert)'!$C$17:$C$1001,'Ergebnis (aggregiert)'!$D58)))</f>
        <v/>
      </c>
      <c r="K58" s="52" t="str">
        <f>IFERROR(IF(ISBLANK(B58),"",IF(COUNTIF(Beladung!$B$17:$B$300,'Ergebnis (aggregiert)'!B58)=0,"Fehler: Reiter 'Beladung des Speichers' wurde für diesen Speicher nicht ausgefüllt",IF(COUNTIF(Entladung!$B$17:$B$300,'Ergebnis (aggregiert)'!B58)=0,"Fehler: Reiter 'Entladung des Speichers' wurde für diesen Speicher nicht ausgefüllt",""))),"Fehler: nicht alle Datenblätter für diesen Speicher wurden vollständig befüllt")</f>
        <v/>
      </c>
    </row>
    <row r="59" spans="1:11" x14ac:dyDescent="0.25">
      <c r="A59" s="142" t="str">
        <f>_xlfn.IFNA(VLOOKUP(B59,Stammdaten!$A$17:$B$300,2,FALSE),"")</f>
        <v/>
      </c>
      <c r="B59" s="59" t="str">
        <f>IF(Stammdaten!A59="","",Stammdaten!A59)</f>
        <v/>
      </c>
      <c r="C59" s="59" t="str">
        <f>IF(B59="","",VLOOKUP(B59,Stammdaten!A59:F342,6,FALSE))</f>
        <v/>
      </c>
      <c r="D59" s="60" t="str">
        <f>IF(A59="","",IF(OR(Beladung!C59="Beladung aus dem Netz eines anderen Netzbetreibers",Beladung!C59="Beladung ohne Netznutzung"),Beladung!C59,"Beladung aus dem Netz der "&amp;Stammdaten!$F$3))</f>
        <v/>
      </c>
      <c r="E59" s="60" t="str">
        <f t="shared" si="4"/>
        <v/>
      </c>
      <c r="F59" s="61" t="str">
        <f>IF(OR(D59="Beladung aus dem Netz eines anderen Netzbetreibers", D59="Beladung ohne Netznutzung"),"",IF(B59="","",SUMIFS('Ergebnis (detailliert)'!$E$17:$E$300,'Ergebnis (detailliert)'!$B$17:$B$300,'Ergebnis (aggregiert)'!$B59,'Ergebnis (detailliert)'!$C$17:$C$300,'Ergebnis (aggregiert)'!$D59)))</f>
        <v/>
      </c>
      <c r="G59" s="62" t="str">
        <f>IF(OR(D59="Beladung aus dem Netz eines anderen Netzbetreibers", D59="Beladung ohne Netznutzung"), "",IF($B59="","",SUMIFS('Ergebnis (detailliert)'!$F$17:$F$300,'Ergebnis (detailliert)'!$B$17:$B$300,'Ergebnis (aggregiert)'!$B59,'Ergebnis (detailliert)'!$C$17:$C$300,'Ergebnis (aggregiert)'!$D59)))</f>
        <v/>
      </c>
      <c r="H59" s="61" t="str">
        <f>IF(OR(D59="Beladung aus dem Netz eines anderen Netzbetreibers", D59="Beladung ohne Netznutzung"), "",IF($B59="","",SUMIFS('Ergebnis (detailliert)'!$I$17:$I$1001,'Ergebnis (detailliert)'!$B$17:$B$1001,'Ergebnis (aggregiert)'!$B59,'Ergebnis (detailliert)'!$C$17:$C$1001,'Ergebnis (aggregiert)'!$D59)))</f>
        <v/>
      </c>
      <c r="I59" s="63" t="str">
        <f>IF(OR(D59="Beladung aus dem Netz eines anderen Netzbetreibers", D59="Beladung ohne Netznutzung"), "",IF($B59="","",SUMIFS('Ergebnis (detailliert)'!$K$17:$K$1001,'Ergebnis (detailliert)'!$B$17:$B$1001,'Ergebnis (aggregiert)'!$B59,'Ergebnis (detailliert)'!$C$17:$C$1001,'Ergebnis (aggregiert)'!$D59)))</f>
        <v/>
      </c>
      <c r="J59" s="64" t="str">
        <f>IF(OR(D59="Beladung aus dem Netz eines anderen Netzbetreibers", D59="Beladung ohne Netznutzung"), "",IF($B59="","",SUMIFS('Ergebnis (detailliert)'!$M$17:$M$1001,'Ergebnis (detailliert)'!$B$17:$B$1001,'Ergebnis (aggregiert)'!$B59,'Ergebnis (detailliert)'!$C$17:$C$1001,'Ergebnis (aggregiert)'!$D59)))</f>
        <v/>
      </c>
      <c r="K59" s="52" t="str">
        <f>IFERROR(IF(ISBLANK(B59),"",IF(COUNTIF(Beladung!$B$17:$B$300,'Ergebnis (aggregiert)'!B59)=0,"Fehler: Reiter 'Beladung des Speichers' wurde für diesen Speicher nicht ausgefüllt",IF(COUNTIF(Entladung!$B$17:$B$300,'Ergebnis (aggregiert)'!B59)=0,"Fehler: Reiter 'Entladung des Speichers' wurde für diesen Speicher nicht ausgefüllt",""))),"Fehler: nicht alle Datenblätter für diesen Speicher wurden vollständig befüllt")</f>
        <v/>
      </c>
    </row>
    <row r="60" spans="1:11" x14ac:dyDescent="0.25">
      <c r="A60" s="142" t="str">
        <f>_xlfn.IFNA(VLOOKUP(B60,Stammdaten!$A$17:$B$300,2,FALSE),"")</f>
        <v/>
      </c>
      <c r="B60" s="59" t="str">
        <f>IF(Stammdaten!A60="","",Stammdaten!A60)</f>
        <v/>
      </c>
      <c r="C60" s="59" t="str">
        <f>IF(B60="","",VLOOKUP(B60,Stammdaten!A60:F343,6,FALSE))</f>
        <v/>
      </c>
      <c r="D60" s="60" t="str">
        <f>IF(A60="","",IF(OR(Beladung!C60="Beladung aus dem Netz eines anderen Netzbetreibers",Beladung!C60="Beladung ohne Netznutzung"),Beladung!C60,"Beladung aus dem Netz der "&amp;Stammdaten!$F$3))</f>
        <v/>
      </c>
      <c r="E60" s="60" t="str">
        <f t="shared" si="4"/>
        <v/>
      </c>
      <c r="F60" s="61" t="str">
        <f>IF(OR(D60="Beladung aus dem Netz eines anderen Netzbetreibers", D60="Beladung ohne Netznutzung"),"",IF(B60="","",SUMIFS('Ergebnis (detailliert)'!$E$17:$E$300,'Ergebnis (detailliert)'!$B$17:$B$300,'Ergebnis (aggregiert)'!$B60,'Ergebnis (detailliert)'!$C$17:$C$300,'Ergebnis (aggregiert)'!$D60)))</f>
        <v/>
      </c>
      <c r="G60" s="62" t="str">
        <f>IF(OR(D60="Beladung aus dem Netz eines anderen Netzbetreibers", D60="Beladung ohne Netznutzung"), "",IF($B60="","",SUMIFS('Ergebnis (detailliert)'!$F$17:$F$300,'Ergebnis (detailliert)'!$B$17:$B$300,'Ergebnis (aggregiert)'!$B60,'Ergebnis (detailliert)'!$C$17:$C$300,'Ergebnis (aggregiert)'!$D60)))</f>
        <v/>
      </c>
      <c r="H60" s="61" t="str">
        <f>IF(OR(D60="Beladung aus dem Netz eines anderen Netzbetreibers", D60="Beladung ohne Netznutzung"), "",IF($B60="","",SUMIFS('Ergebnis (detailliert)'!$I$17:$I$1001,'Ergebnis (detailliert)'!$B$17:$B$1001,'Ergebnis (aggregiert)'!$B60,'Ergebnis (detailliert)'!$C$17:$C$1001,'Ergebnis (aggregiert)'!$D60)))</f>
        <v/>
      </c>
      <c r="I60" s="63" t="str">
        <f>IF(OR(D60="Beladung aus dem Netz eines anderen Netzbetreibers", D60="Beladung ohne Netznutzung"), "",IF($B60="","",SUMIFS('Ergebnis (detailliert)'!$K$17:$K$1001,'Ergebnis (detailliert)'!$B$17:$B$1001,'Ergebnis (aggregiert)'!$B60,'Ergebnis (detailliert)'!$C$17:$C$1001,'Ergebnis (aggregiert)'!$D60)))</f>
        <v/>
      </c>
      <c r="J60" s="64" t="str">
        <f>IF(OR(D60="Beladung aus dem Netz eines anderen Netzbetreibers", D60="Beladung ohne Netznutzung"), "",IF($B60="","",SUMIFS('Ergebnis (detailliert)'!$M$17:$M$1001,'Ergebnis (detailliert)'!$B$17:$B$1001,'Ergebnis (aggregiert)'!$B60,'Ergebnis (detailliert)'!$C$17:$C$1001,'Ergebnis (aggregiert)'!$D60)))</f>
        <v/>
      </c>
      <c r="K60" s="52" t="str">
        <f>IFERROR(IF(ISBLANK(B60),"",IF(COUNTIF(Beladung!$B$17:$B$300,'Ergebnis (aggregiert)'!B60)=0,"Fehler: Reiter 'Beladung des Speichers' wurde für diesen Speicher nicht ausgefüllt",IF(COUNTIF(Entladung!$B$17:$B$300,'Ergebnis (aggregiert)'!B60)=0,"Fehler: Reiter 'Entladung des Speichers' wurde für diesen Speicher nicht ausgefüllt",""))),"Fehler: nicht alle Datenblätter für diesen Speicher wurden vollständig befüllt")</f>
        <v/>
      </c>
    </row>
    <row r="61" spans="1:11" x14ac:dyDescent="0.25">
      <c r="A61" s="142" t="str">
        <f>_xlfn.IFNA(VLOOKUP(B61,Stammdaten!$A$17:$B$300,2,FALSE),"")</f>
        <v/>
      </c>
      <c r="B61" s="59" t="str">
        <f>IF(Stammdaten!A61="","",Stammdaten!A61)</f>
        <v/>
      </c>
      <c r="C61" s="59" t="str">
        <f>IF(B61="","",VLOOKUP(B61,Stammdaten!A61:F344,6,FALSE))</f>
        <v/>
      </c>
      <c r="D61" s="60" t="str">
        <f>IF(A61="","",IF(OR(Beladung!C61="Beladung aus dem Netz eines anderen Netzbetreibers",Beladung!C61="Beladung ohne Netznutzung"),Beladung!C61,"Beladung aus dem Netz der "&amp;Stammdaten!$F$3))</f>
        <v/>
      </c>
      <c r="E61" s="60" t="str">
        <f t="shared" si="4"/>
        <v/>
      </c>
      <c r="F61" s="61" t="str">
        <f>IF(OR(D61="Beladung aus dem Netz eines anderen Netzbetreibers", D61="Beladung ohne Netznutzung"),"",IF(B61="","",SUMIFS('Ergebnis (detailliert)'!$E$17:$E$300,'Ergebnis (detailliert)'!$B$17:$B$300,'Ergebnis (aggregiert)'!$B61,'Ergebnis (detailliert)'!$C$17:$C$300,'Ergebnis (aggregiert)'!$D61)))</f>
        <v/>
      </c>
      <c r="G61" s="62" t="str">
        <f>IF(OR(D61="Beladung aus dem Netz eines anderen Netzbetreibers", D61="Beladung ohne Netznutzung"), "",IF($B61="","",SUMIFS('Ergebnis (detailliert)'!$F$17:$F$300,'Ergebnis (detailliert)'!$B$17:$B$300,'Ergebnis (aggregiert)'!$B61,'Ergebnis (detailliert)'!$C$17:$C$300,'Ergebnis (aggregiert)'!$D61)))</f>
        <v/>
      </c>
      <c r="H61" s="61" t="str">
        <f>IF(OR(D61="Beladung aus dem Netz eines anderen Netzbetreibers", D61="Beladung ohne Netznutzung"), "",IF($B61="","",SUMIFS('Ergebnis (detailliert)'!$I$17:$I$1001,'Ergebnis (detailliert)'!$B$17:$B$1001,'Ergebnis (aggregiert)'!$B61,'Ergebnis (detailliert)'!$C$17:$C$1001,'Ergebnis (aggregiert)'!$D61)))</f>
        <v/>
      </c>
      <c r="I61" s="63" t="str">
        <f>IF(OR(D61="Beladung aus dem Netz eines anderen Netzbetreibers", D61="Beladung ohne Netznutzung"), "",IF($B61="","",SUMIFS('Ergebnis (detailliert)'!$K$17:$K$1001,'Ergebnis (detailliert)'!$B$17:$B$1001,'Ergebnis (aggregiert)'!$B61,'Ergebnis (detailliert)'!$C$17:$C$1001,'Ergebnis (aggregiert)'!$D61)))</f>
        <v/>
      </c>
      <c r="J61" s="64" t="str">
        <f>IF(OR(D61="Beladung aus dem Netz eines anderen Netzbetreibers", D61="Beladung ohne Netznutzung"), "",IF($B61="","",SUMIFS('Ergebnis (detailliert)'!$M$17:$M$1001,'Ergebnis (detailliert)'!$B$17:$B$1001,'Ergebnis (aggregiert)'!$B61,'Ergebnis (detailliert)'!$C$17:$C$1001,'Ergebnis (aggregiert)'!$D61)))</f>
        <v/>
      </c>
      <c r="K61" s="52" t="str">
        <f>IFERROR(IF(ISBLANK(B61),"",IF(COUNTIF(Beladung!$B$17:$B$300,'Ergebnis (aggregiert)'!B61)=0,"Fehler: Reiter 'Beladung des Speichers' wurde für diesen Speicher nicht ausgefüllt",IF(COUNTIF(Entladung!$B$17:$B$300,'Ergebnis (aggregiert)'!B61)=0,"Fehler: Reiter 'Entladung des Speichers' wurde für diesen Speicher nicht ausgefüllt",""))),"Fehler: nicht alle Datenblätter für diesen Speicher wurden vollständig befüllt")</f>
        <v/>
      </c>
    </row>
    <row r="62" spans="1:11" x14ac:dyDescent="0.25">
      <c r="A62" s="142" t="str">
        <f>_xlfn.IFNA(VLOOKUP(B62,Stammdaten!$A$17:$B$300,2,FALSE),"")</f>
        <v/>
      </c>
      <c r="B62" s="59" t="str">
        <f>IF(Stammdaten!A62="","",Stammdaten!A62)</f>
        <v/>
      </c>
      <c r="C62" s="59" t="str">
        <f>IF(B62="","",VLOOKUP(B62,Stammdaten!A62:F345,6,FALSE))</f>
        <v/>
      </c>
      <c r="D62" s="60" t="str">
        <f>IF(A62="","",IF(OR(Beladung!C62="Beladung aus dem Netz eines anderen Netzbetreibers",Beladung!C62="Beladung ohne Netznutzung"),Beladung!C62,"Beladung aus dem Netz der "&amp;Stammdaten!$F$3))</f>
        <v/>
      </c>
      <c r="E62" s="60" t="str">
        <f t="shared" si="4"/>
        <v/>
      </c>
      <c r="F62" s="61" t="str">
        <f>IF(OR(D62="Beladung aus dem Netz eines anderen Netzbetreibers", D62="Beladung ohne Netznutzung"),"",IF(B62="","",SUMIFS('Ergebnis (detailliert)'!$E$17:$E$300,'Ergebnis (detailliert)'!$B$17:$B$300,'Ergebnis (aggregiert)'!$B62,'Ergebnis (detailliert)'!$C$17:$C$300,'Ergebnis (aggregiert)'!$D62)))</f>
        <v/>
      </c>
      <c r="G62" s="62" t="str">
        <f>IF(OR(D62="Beladung aus dem Netz eines anderen Netzbetreibers", D62="Beladung ohne Netznutzung"), "",IF($B62="","",SUMIFS('Ergebnis (detailliert)'!$F$17:$F$300,'Ergebnis (detailliert)'!$B$17:$B$300,'Ergebnis (aggregiert)'!$B62,'Ergebnis (detailliert)'!$C$17:$C$300,'Ergebnis (aggregiert)'!$D62)))</f>
        <v/>
      </c>
      <c r="H62" s="61" t="str">
        <f>IF(OR(D62="Beladung aus dem Netz eines anderen Netzbetreibers", D62="Beladung ohne Netznutzung"), "",IF($B62="","",SUMIFS('Ergebnis (detailliert)'!$I$17:$I$1001,'Ergebnis (detailliert)'!$B$17:$B$1001,'Ergebnis (aggregiert)'!$B62,'Ergebnis (detailliert)'!$C$17:$C$1001,'Ergebnis (aggregiert)'!$D62)))</f>
        <v/>
      </c>
      <c r="I62" s="63" t="str">
        <f>IF(OR(D62="Beladung aus dem Netz eines anderen Netzbetreibers", D62="Beladung ohne Netznutzung"), "",IF($B62="","",SUMIFS('Ergebnis (detailliert)'!$K$17:$K$1001,'Ergebnis (detailliert)'!$B$17:$B$1001,'Ergebnis (aggregiert)'!$B62,'Ergebnis (detailliert)'!$C$17:$C$1001,'Ergebnis (aggregiert)'!$D62)))</f>
        <v/>
      </c>
      <c r="J62" s="64" t="str">
        <f>IF(OR(D62="Beladung aus dem Netz eines anderen Netzbetreibers", D62="Beladung ohne Netznutzung"), "",IF($B62="","",SUMIFS('Ergebnis (detailliert)'!$M$17:$M$1001,'Ergebnis (detailliert)'!$B$17:$B$1001,'Ergebnis (aggregiert)'!$B62,'Ergebnis (detailliert)'!$C$17:$C$1001,'Ergebnis (aggregiert)'!$D62)))</f>
        <v/>
      </c>
      <c r="K62" s="52" t="str">
        <f>IFERROR(IF(ISBLANK(B62),"",IF(COUNTIF(Beladung!$B$17:$B$300,'Ergebnis (aggregiert)'!B62)=0,"Fehler: Reiter 'Beladung des Speichers' wurde für diesen Speicher nicht ausgefüllt",IF(COUNTIF(Entladung!$B$17:$B$300,'Ergebnis (aggregiert)'!B62)=0,"Fehler: Reiter 'Entladung des Speichers' wurde für diesen Speicher nicht ausgefüllt",""))),"Fehler: nicht alle Datenblätter für diesen Speicher wurden vollständig befüllt")</f>
        <v/>
      </c>
    </row>
    <row r="63" spans="1:11" x14ac:dyDescent="0.25">
      <c r="A63" s="142" t="str">
        <f>_xlfn.IFNA(VLOOKUP(B63,Stammdaten!$A$17:$B$300,2,FALSE),"")</f>
        <v/>
      </c>
      <c r="B63" s="59" t="str">
        <f>IF(Stammdaten!A63="","",Stammdaten!A63)</f>
        <v/>
      </c>
      <c r="C63" s="59" t="str">
        <f>IF(B63="","",VLOOKUP(B63,Stammdaten!A63:F346,6,FALSE))</f>
        <v/>
      </c>
      <c r="D63" s="60" t="str">
        <f>IF(A63="","",IF(OR(Beladung!C63="Beladung aus dem Netz eines anderen Netzbetreibers",Beladung!C63="Beladung ohne Netznutzung"),Beladung!C63,"Beladung aus dem Netz der "&amp;Stammdaten!$F$3))</f>
        <v/>
      </c>
      <c r="E63" s="60" t="str">
        <f t="shared" si="4"/>
        <v/>
      </c>
      <c r="F63" s="61" t="str">
        <f>IF(OR(D63="Beladung aus dem Netz eines anderen Netzbetreibers", D63="Beladung ohne Netznutzung"),"",IF(B63="","",SUMIFS('Ergebnis (detailliert)'!$E$17:$E$300,'Ergebnis (detailliert)'!$B$17:$B$300,'Ergebnis (aggregiert)'!$B63,'Ergebnis (detailliert)'!$C$17:$C$300,'Ergebnis (aggregiert)'!$D63)))</f>
        <v/>
      </c>
      <c r="G63" s="62" t="str">
        <f>IF(OR(D63="Beladung aus dem Netz eines anderen Netzbetreibers", D63="Beladung ohne Netznutzung"), "",IF($B63="","",SUMIFS('Ergebnis (detailliert)'!$F$17:$F$300,'Ergebnis (detailliert)'!$B$17:$B$300,'Ergebnis (aggregiert)'!$B63,'Ergebnis (detailliert)'!$C$17:$C$300,'Ergebnis (aggregiert)'!$D63)))</f>
        <v/>
      </c>
      <c r="H63" s="61" t="str">
        <f>IF(OR(D63="Beladung aus dem Netz eines anderen Netzbetreibers", D63="Beladung ohne Netznutzung"), "",IF($B63="","",SUMIFS('Ergebnis (detailliert)'!$I$17:$I$1001,'Ergebnis (detailliert)'!$B$17:$B$1001,'Ergebnis (aggregiert)'!$B63,'Ergebnis (detailliert)'!$C$17:$C$1001,'Ergebnis (aggregiert)'!$D63)))</f>
        <v/>
      </c>
      <c r="I63" s="63" t="str">
        <f>IF(OR(D63="Beladung aus dem Netz eines anderen Netzbetreibers", D63="Beladung ohne Netznutzung"), "",IF($B63="","",SUMIFS('Ergebnis (detailliert)'!$K$17:$K$1001,'Ergebnis (detailliert)'!$B$17:$B$1001,'Ergebnis (aggregiert)'!$B63,'Ergebnis (detailliert)'!$C$17:$C$1001,'Ergebnis (aggregiert)'!$D63)))</f>
        <v/>
      </c>
      <c r="J63" s="64" t="str">
        <f>IF(OR(D63="Beladung aus dem Netz eines anderen Netzbetreibers", D63="Beladung ohne Netznutzung"), "",IF($B63="","",SUMIFS('Ergebnis (detailliert)'!$M$17:$M$1001,'Ergebnis (detailliert)'!$B$17:$B$1001,'Ergebnis (aggregiert)'!$B63,'Ergebnis (detailliert)'!$C$17:$C$1001,'Ergebnis (aggregiert)'!$D63)))</f>
        <v/>
      </c>
      <c r="K63" s="52" t="str">
        <f>IFERROR(IF(ISBLANK(B63),"",IF(COUNTIF(Beladung!$B$17:$B$300,'Ergebnis (aggregiert)'!B63)=0,"Fehler: Reiter 'Beladung des Speichers' wurde für diesen Speicher nicht ausgefüllt",IF(COUNTIF(Entladung!$B$17:$B$300,'Ergebnis (aggregiert)'!B63)=0,"Fehler: Reiter 'Entladung des Speichers' wurde für diesen Speicher nicht ausgefüllt",""))),"Fehler: nicht alle Datenblätter für diesen Speicher wurden vollständig befüllt")</f>
        <v/>
      </c>
    </row>
    <row r="64" spans="1:11" x14ac:dyDescent="0.25">
      <c r="A64" s="142" t="str">
        <f>_xlfn.IFNA(VLOOKUP(B64,Stammdaten!$A$17:$B$300,2,FALSE),"")</f>
        <v/>
      </c>
      <c r="B64" s="59" t="str">
        <f>IF(Stammdaten!A64="","",Stammdaten!A64)</f>
        <v/>
      </c>
      <c r="C64" s="59" t="str">
        <f>IF(B64="","",VLOOKUP(B64,Stammdaten!A64:F347,6,FALSE))</f>
        <v/>
      </c>
      <c r="D64" s="60" t="str">
        <f>IF(A64="","",IF(OR(Beladung!C64="Beladung aus dem Netz eines anderen Netzbetreibers",Beladung!C64="Beladung ohne Netznutzung"),Beladung!C64,"Beladung aus dem Netz der "&amp;Stammdaten!$F$3))</f>
        <v/>
      </c>
      <c r="E64" s="60" t="str">
        <f t="shared" si="4"/>
        <v/>
      </c>
      <c r="F64" s="61" t="str">
        <f>IF(OR(D64="Beladung aus dem Netz eines anderen Netzbetreibers", D64="Beladung ohne Netznutzung"),"",IF(B64="","",SUMIFS('Ergebnis (detailliert)'!$E$17:$E$300,'Ergebnis (detailliert)'!$B$17:$B$300,'Ergebnis (aggregiert)'!$B64,'Ergebnis (detailliert)'!$C$17:$C$300,'Ergebnis (aggregiert)'!$D64)))</f>
        <v/>
      </c>
      <c r="G64" s="62" t="str">
        <f>IF(OR(D64="Beladung aus dem Netz eines anderen Netzbetreibers", D64="Beladung ohne Netznutzung"), "",IF($B64="","",SUMIFS('Ergebnis (detailliert)'!$F$17:$F$300,'Ergebnis (detailliert)'!$B$17:$B$300,'Ergebnis (aggregiert)'!$B64,'Ergebnis (detailliert)'!$C$17:$C$300,'Ergebnis (aggregiert)'!$D64)))</f>
        <v/>
      </c>
      <c r="H64" s="61" t="str">
        <f>IF(OR(D64="Beladung aus dem Netz eines anderen Netzbetreibers", D64="Beladung ohne Netznutzung"), "",IF($B64="","",SUMIFS('Ergebnis (detailliert)'!$I$17:$I$1001,'Ergebnis (detailliert)'!$B$17:$B$1001,'Ergebnis (aggregiert)'!$B64,'Ergebnis (detailliert)'!$C$17:$C$1001,'Ergebnis (aggregiert)'!$D64)))</f>
        <v/>
      </c>
      <c r="I64" s="63" t="str">
        <f>IF(OR(D64="Beladung aus dem Netz eines anderen Netzbetreibers", D64="Beladung ohne Netznutzung"), "",IF($B64="","",SUMIFS('Ergebnis (detailliert)'!$K$17:$K$1001,'Ergebnis (detailliert)'!$B$17:$B$1001,'Ergebnis (aggregiert)'!$B64,'Ergebnis (detailliert)'!$C$17:$C$1001,'Ergebnis (aggregiert)'!$D64)))</f>
        <v/>
      </c>
      <c r="J64" s="64" t="str">
        <f>IF(OR(D64="Beladung aus dem Netz eines anderen Netzbetreibers", D64="Beladung ohne Netznutzung"), "",IF($B64="","",SUMIFS('Ergebnis (detailliert)'!$M$17:$M$1001,'Ergebnis (detailliert)'!$B$17:$B$1001,'Ergebnis (aggregiert)'!$B64,'Ergebnis (detailliert)'!$C$17:$C$1001,'Ergebnis (aggregiert)'!$D64)))</f>
        <v/>
      </c>
      <c r="K64" s="52" t="str">
        <f>IFERROR(IF(ISBLANK(B64),"",IF(COUNTIF(Beladung!$B$17:$B$300,'Ergebnis (aggregiert)'!B64)=0,"Fehler: Reiter 'Beladung des Speichers' wurde für diesen Speicher nicht ausgefüllt",IF(COUNTIF(Entladung!$B$17:$B$300,'Ergebnis (aggregiert)'!B64)=0,"Fehler: Reiter 'Entladung des Speichers' wurde für diesen Speicher nicht ausgefüllt",""))),"Fehler: nicht alle Datenblätter für diesen Speicher wurden vollständig befüllt")</f>
        <v/>
      </c>
    </row>
    <row r="65" spans="1:11" x14ac:dyDescent="0.25">
      <c r="A65" s="142" t="str">
        <f>_xlfn.IFNA(VLOOKUP(B65,Stammdaten!$A$17:$B$300,2,FALSE),"")</f>
        <v/>
      </c>
      <c r="B65" s="59" t="str">
        <f>IF(Stammdaten!A65="","",Stammdaten!A65)</f>
        <v/>
      </c>
      <c r="C65" s="59" t="str">
        <f>IF(B65="","",VLOOKUP(B65,Stammdaten!A65:F348,6,FALSE))</f>
        <v/>
      </c>
      <c r="D65" s="60" t="str">
        <f>IF(A65="","",IF(OR(Beladung!C65="Beladung aus dem Netz eines anderen Netzbetreibers",Beladung!C65="Beladung ohne Netznutzung"),Beladung!C65,"Beladung aus dem Netz der "&amp;Stammdaten!$F$3))</f>
        <v/>
      </c>
      <c r="E65" s="60" t="str">
        <f t="shared" si="4"/>
        <v/>
      </c>
      <c r="F65" s="61" t="str">
        <f>IF(OR(D65="Beladung aus dem Netz eines anderen Netzbetreibers", D65="Beladung ohne Netznutzung"),"",IF(B65="","",SUMIFS('Ergebnis (detailliert)'!$E$17:$E$300,'Ergebnis (detailliert)'!$B$17:$B$300,'Ergebnis (aggregiert)'!$B65,'Ergebnis (detailliert)'!$C$17:$C$300,'Ergebnis (aggregiert)'!$D65)))</f>
        <v/>
      </c>
      <c r="G65" s="62" t="str">
        <f>IF(OR(D65="Beladung aus dem Netz eines anderen Netzbetreibers", D65="Beladung ohne Netznutzung"), "",IF($B65="","",SUMIFS('Ergebnis (detailliert)'!$F$17:$F$300,'Ergebnis (detailliert)'!$B$17:$B$300,'Ergebnis (aggregiert)'!$B65,'Ergebnis (detailliert)'!$C$17:$C$300,'Ergebnis (aggregiert)'!$D65)))</f>
        <v/>
      </c>
      <c r="H65" s="61" t="str">
        <f>IF(OR(D65="Beladung aus dem Netz eines anderen Netzbetreibers", D65="Beladung ohne Netznutzung"), "",IF($B65="","",SUMIFS('Ergebnis (detailliert)'!$I$17:$I$1001,'Ergebnis (detailliert)'!$B$17:$B$1001,'Ergebnis (aggregiert)'!$B65,'Ergebnis (detailliert)'!$C$17:$C$1001,'Ergebnis (aggregiert)'!$D65)))</f>
        <v/>
      </c>
      <c r="I65" s="63" t="str">
        <f>IF(OR(D65="Beladung aus dem Netz eines anderen Netzbetreibers", D65="Beladung ohne Netznutzung"), "",IF($B65="","",SUMIFS('Ergebnis (detailliert)'!$K$17:$K$1001,'Ergebnis (detailliert)'!$B$17:$B$1001,'Ergebnis (aggregiert)'!$B65,'Ergebnis (detailliert)'!$C$17:$C$1001,'Ergebnis (aggregiert)'!$D65)))</f>
        <v/>
      </c>
      <c r="J65" s="64" t="str">
        <f>IF(OR(D65="Beladung aus dem Netz eines anderen Netzbetreibers", D65="Beladung ohne Netznutzung"), "",IF($B65="","",SUMIFS('Ergebnis (detailliert)'!$M$17:$M$1001,'Ergebnis (detailliert)'!$B$17:$B$1001,'Ergebnis (aggregiert)'!$B65,'Ergebnis (detailliert)'!$C$17:$C$1001,'Ergebnis (aggregiert)'!$D65)))</f>
        <v/>
      </c>
      <c r="K65" s="52" t="str">
        <f>IFERROR(IF(ISBLANK(B65),"",IF(COUNTIF(Beladung!$B$17:$B$300,'Ergebnis (aggregiert)'!B65)=0,"Fehler: Reiter 'Beladung des Speichers' wurde für diesen Speicher nicht ausgefüllt",IF(COUNTIF(Entladung!$B$17:$B$300,'Ergebnis (aggregiert)'!B65)=0,"Fehler: Reiter 'Entladung des Speichers' wurde für diesen Speicher nicht ausgefüllt",""))),"Fehler: nicht alle Datenblätter für diesen Speicher wurden vollständig befüllt")</f>
        <v/>
      </c>
    </row>
    <row r="66" spans="1:11" x14ac:dyDescent="0.25">
      <c r="A66" s="142" t="str">
        <f>_xlfn.IFNA(VLOOKUP(B66,Stammdaten!$A$17:$B$300,2,FALSE),"")</f>
        <v/>
      </c>
      <c r="B66" s="59" t="str">
        <f>IF(Stammdaten!A66="","",Stammdaten!A66)</f>
        <v/>
      </c>
      <c r="C66" s="59" t="str">
        <f>IF(B66="","",VLOOKUP(B66,Stammdaten!A66:F349,6,FALSE))</f>
        <v/>
      </c>
      <c r="D66" s="60" t="str">
        <f>IF(A66="","",IF(OR(Beladung!C66="Beladung aus dem Netz eines anderen Netzbetreibers",Beladung!C66="Beladung ohne Netznutzung"),Beladung!C66,"Beladung aus dem Netz der "&amp;Stammdaten!$F$3))</f>
        <v/>
      </c>
      <c r="E66" s="60" t="str">
        <f t="shared" si="4"/>
        <v/>
      </c>
      <c r="F66" s="61" t="str">
        <f>IF(OR(D66="Beladung aus dem Netz eines anderen Netzbetreibers", D66="Beladung ohne Netznutzung"),"",IF(B66="","",SUMIFS('Ergebnis (detailliert)'!$E$17:$E$300,'Ergebnis (detailliert)'!$B$17:$B$300,'Ergebnis (aggregiert)'!$B66,'Ergebnis (detailliert)'!$C$17:$C$300,'Ergebnis (aggregiert)'!$D66)))</f>
        <v/>
      </c>
      <c r="G66" s="62" t="str">
        <f>IF(OR(D66="Beladung aus dem Netz eines anderen Netzbetreibers", D66="Beladung ohne Netznutzung"), "",IF($B66="","",SUMIFS('Ergebnis (detailliert)'!$F$17:$F$300,'Ergebnis (detailliert)'!$B$17:$B$300,'Ergebnis (aggregiert)'!$B66,'Ergebnis (detailliert)'!$C$17:$C$300,'Ergebnis (aggregiert)'!$D66)))</f>
        <v/>
      </c>
      <c r="H66" s="61" t="str">
        <f>IF(OR(D66="Beladung aus dem Netz eines anderen Netzbetreibers", D66="Beladung ohne Netznutzung"), "",IF($B66="","",SUMIFS('Ergebnis (detailliert)'!$I$17:$I$1001,'Ergebnis (detailliert)'!$B$17:$B$1001,'Ergebnis (aggregiert)'!$B66,'Ergebnis (detailliert)'!$C$17:$C$1001,'Ergebnis (aggregiert)'!$D66)))</f>
        <v/>
      </c>
      <c r="I66" s="63" t="str">
        <f>IF(OR(D66="Beladung aus dem Netz eines anderen Netzbetreibers", D66="Beladung ohne Netznutzung"), "",IF($B66="","",SUMIFS('Ergebnis (detailliert)'!$K$17:$K$1001,'Ergebnis (detailliert)'!$B$17:$B$1001,'Ergebnis (aggregiert)'!$B66,'Ergebnis (detailliert)'!$C$17:$C$1001,'Ergebnis (aggregiert)'!$D66)))</f>
        <v/>
      </c>
      <c r="J66" s="64" t="str">
        <f>IF(OR(D66="Beladung aus dem Netz eines anderen Netzbetreibers", D66="Beladung ohne Netznutzung"), "",IF($B66="","",SUMIFS('Ergebnis (detailliert)'!$M$17:$M$1001,'Ergebnis (detailliert)'!$B$17:$B$1001,'Ergebnis (aggregiert)'!$B66,'Ergebnis (detailliert)'!$C$17:$C$1001,'Ergebnis (aggregiert)'!$D66)))</f>
        <v/>
      </c>
      <c r="K66" s="52" t="str">
        <f>IFERROR(IF(ISBLANK(B66),"",IF(COUNTIF(Beladung!$B$17:$B$300,'Ergebnis (aggregiert)'!B66)=0,"Fehler: Reiter 'Beladung des Speichers' wurde für diesen Speicher nicht ausgefüllt",IF(COUNTIF(Entladung!$B$17:$B$300,'Ergebnis (aggregiert)'!B66)=0,"Fehler: Reiter 'Entladung des Speichers' wurde für diesen Speicher nicht ausgefüllt",""))),"Fehler: nicht alle Datenblätter für diesen Speicher wurden vollständig befüllt")</f>
        <v/>
      </c>
    </row>
    <row r="67" spans="1:11" x14ac:dyDescent="0.25">
      <c r="A67" s="142" t="str">
        <f>_xlfn.IFNA(VLOOKUP(B67,Stammdaten!$A$17:$B$300,2,FALSE),"")</f>
        <v/>
      </c>
      <c r="B67" s="59" t="str">
        <f>IF(Stammdaten!A67="","",Stammdaten!A67)</f>
        <v/>
      </c>
      <c r="C67" s="59" t="str">
        <f>IF(B67="","",VLOOKUP(B67,Stammdaten!A67:F350,6,FALSE))</f>
        <v/>
      </c>
      <c r="D67" s="60" t="str">
        <f>IF(A67="","",IF(OR(Beladung!C67="Beladung aus dem Netz eines anderen Netzbetreibers",Beladung!C67="Beladung ohne Netznutzung"),Beladung!C67,"Beladung aus dem Netz der "&amp;Stammdaten!$F$3))</f>
        <v/>
      </c>
      <c r="E67" s="60" t="str">
        <f t="shared" si="4"/>
        <v/>
      </c>
      <c r="F67" s="61" t="str">
        <f>IF(OR(D67="Beladung aus dem Netz eines anderen Netzbetreibers", D67="Beladung ohne Netznutzung"),"",IF(B67="","",SUMIFS('Ergebnis (detailliert)'!$E$17:$E$300,'Ergebnis (detailliert)'!$B$17:$B$300,'Ergebnis (aggregiert)'!$B67,'Ergebnis (detailliert)'!$C$17:$C$300,'Ergebnis (aggregiert)'!$D67)))</f>
        <v/>
      </c>
      <c r="G67" s="62" t="str">
        <f>IF(OR(D67="Beladung aus dem Netz eines anderen Netzbetreibers", D67="Beladung ohne Netznutzung"), "",IF($B67="","",SUMIFS('Ergebnis (detailliert)'!$F$17:$F$300,'Ergebnis (detailliert)'!$B$17:$B$300,'Ergebnis (aggregiert)'!$B67,'Ergebnis (detailliert)'!$C$17:$C$300,'Ergebnis (aggregiert)'!$D67)))</f>
        <v/>
      </c>
      <c r="H67" s="61" t="str">
        <f>IF(OR(D67="Beladung aus dem Netz eines anderen Netzbetreibers", D67="Beladung ohne Netznutzung"), "",IF($B67="","",SUMIFS('Ergebnis (detailliert)'!$I$17:$I$1001,'Ergebnis (detailliert)'!$B$17:$B$1001,'Ergebnis (aggregiert)'!$B67,'Ergebnis (detailliert)'!$C$17:$C$1001,'Ergebnis (aggregiert)'!$D67)))</f>
        <v/>
      </c>
      <c r="I67" s="63" t="str">
        <f>IF(OR(D67="Beladung aus dem Netz eines anderen Netzbetreibers", D67="Beladung ohne Netznutzung"), "",IF($B67="","",SUMIFS('Ergebnis (detailliert)'!$K$17:$K$1001,'Ergebnis (detailliert)'!$B$17:$B$1001,'Ergebnis (aggregiert)'!$B67,'Ergebnis (detailliert)'!$C$17:$C$1001,'Ergebnis (aggregiert)'!$D67)))</f>
        <v/>
      </c>
      <c r="J67" s="64" t="str">
        <f>IF(OR(D67="Beladung aus dem Netz eines anderen Netzbetreibers", D67="Beladung ohne Netznutzung"), "",IF($B67="","",SUMIFS('Ergebnis (detailliert)'!$M$17:$M$1001,'Ergebnis (detailliert)'!$B$17:$B$1001,'Ergebnis (aggregiert)'!$B67,'Ergebnis (detailliert)'!$C$17:$C$1001,'Ergebnis (aggregiert)'!$D67)))</f>
        <v/>
      </c>
      <c r="K67" s="52" t="str">
        <f>IFERROR(IF(ISBLANK(B67),"",IF(COUNTIF(Beladung!$B$17:$B$300,'Ergebnis (aggregiert)'!B67)=0,"Fehler: Reiter 'Beladung des Speichers' wurde für diesen Speicher nicht ausgefüllt",IF(COUNTIF(Entladung!$B$17:$B$300,'Ergebnis (aggregiert)'!B67)=0,"Fehler: Reiter 'Entladung des Speichers' wurde für diesen Speicher nicht ausgefüllt",""))),"Fehler: nicht alle Datenblätter für diesen Speicher wurden vollständig befüllt")</f>
        <v/>
      </c>
    </row>
    <row r="68" spans="1:11" x14ac:dyDescent="0.25">
      <c r="A68" s="142" t="str">
        <f>_xlfn.IFNA(VLOOKUP(B68,Stammdaten!$A$17:$B$300,2,FALSE),"")</f>
        <v/>
      </c>
      <c r="B68" s="59" t="str">
        <f>IF(Stammdaten!A68="","",Stammdaten!A68)</f>
        <v/>
      </c>
      <c r="C68" s="59" t="str">
        <f>IF(B68="","",VLOOKUP(B68,Stammdaten!A68:F351,6,FALSE))</f>
        <v/>
      </c>
      <c r="D68" s="60" t="str">
        <f>IF(A68="","",IF(OR(Beladung!C68="Beladung aus dem Netz eines anderen Netzbetreibers",Beladung!C68="Beladung ohne Netznutzung"),Beladung!C68,"Beladung aus dem Netz der "&amp;Stammdaten!$F$3))</f>
        <v/>
      </c>
      <c r="E68" s="60" t="str">
        <f t="shared" si="4"/>
        <v/>
      </c>
      <c r="F68" s="61" t="str">
        <f>IF(OR(D68="Beladung aus dem Netz eines anderen Netzbetreibers", D68="Beladung ohne Netznutzung"),"",IF(B68="","",SUMIFS('Ergebnis (detailliert)'!$E$17:$E$300,'Ergebnis (detailliert)'!$B$17:$B$300,'Ergebnis (aggregiert)'!$B68,'Ergebnis (detailliert)'!$C$17:$C$300,'Ergebnis (aggregiert)'!$D68)))</f>
        <v/>
      </c>
      <c r="G68" s="62" t="str">
        <f>IF(OR(D68="Beladung aus dem Netz eines anderen Netzbetreibers", D68="Beladung ohne Netznutzung"), "",IF($B68="","",SUMIFS('Ergebnis (detailliert)'!$F$17:$F$300,'Ergebnis (detailliert)'!$B$17:$B$300,'Ergebnis (aggregiert)'!$B68,'Ergebnis (detailliert)'!$C$17:$C$300,'Ergebnis (aggregiert)'!$D68)))</f>
        <v/>
      </c>
      <c r="H68" s="61" t="str">
        <f>IF(OR(D68="Beladung aus dem Netz eines anderen Netzbetreibers", D68="Beladung ohne Netznutzung"), "",IF($B68="","",SUMIFS('Ergebnis (detailliert)'!$I$17:$I$1001,'Ergebnis (detailliert)'!$B$17:$B$1001,'Ergebnis (aggregiert)'!$B68,'Ergebnis (detailliert)'!$C$17:$C$1001,'Ergebnis (aggregiert)'!$D68)))</f>
        <v/>
      </c>
      <c r="I68" s="63" t="str">
        <f>IF(OR(D68="Beladung aus dem Netz eines anderen Netzbetreibers", D68="Beladung ohne Netznutzung"), "",IF($B68="","",SUMIFS('Ergebnis (detailliert)'!$K$17:$K$1001,'Ergebnis (detailliert)'!$B$17:$B$1001,'Ergebnis (aggregiert)'!$B68,'Ergebnis (detailliert)'!$C$17:$C$1001,'Ergebnis (aggregiert)'!$D68)))</f>
        <v/>
      </c>
      <c r="J68" s="64" t="str">
        <f>IF(OR(D68="Beladung aus dem Netz eines anderen Netzbetreibers", D68="Beladung ohne Netznutzung"), "",IF($B68="","",SUMIFS('Ergebnis (detailliert)'!$M$17:$M$1001,'Ergebnis (detailliert)'!$B$17:$B$1001,'Ergebnis (aggregiert)'!$B68,'Ergebnis (detailliert)'!$C$17:$C$1001,'Ergebnis (aggregiert)'!$D68)))</f>
        <v/>
      </c>
      <c r="K68" s="52" t="str">
        <f>IFERROR(IF(ISBLANK(B68),"",IF(COUNTIF(Beladung!$B$17:$B$300,'Ergebnis (aggregiert)'!B68)=0,"Fehler: Reiter 'Beladung des Speichers' wurde für diesen Speicher nicht ausgefüllt",IF(COUNTIF(Entladung!$B$17:$B$300,'Ergebnis (aggregiert)'!B68)=0,"Fehler: Reiter 'Entladung des Speichers' wurde für diesen Speicher nicht ausgefüllt",""))),"Fehler: nicht alle Datenblätter für diesen Speicher wurden vollständig befüllt")</f>
        <v/>
      </c>
    </row>
    <row r="69" spans="1:11" x14ac:dyDescent="0.25">
      <c r="A69" s="142" t="str">
        <f>_xlfn.IFNA(VLOOKUP(B69,Stammdaten!$A$17:$B$300,2,FALSE),"")</f>
        <v/>
      </c>
      <c r="B69" s="59" t="str">
        <f>IF(Stammdaten!A69="","",Stammdaten!A69)</f>
        <v/>
      </c>
      <c r="C69" s="59" t="str">
        <f>IF(B69="","",VLOOKUP(B69,Stammdaten!A69:F352,6,FALSE))</f>
        <v/>
      </c>
      <c r="D69" s="60" t="str">
        <f>IF(A69="","",IF(OR(Beladung!C69="Beladung aus dem Netz eines anderen Netzbetreibers",Beladung!C69="Beladung ohne Netznutzung"),Beladung!C69,"Beladung aus dem Netz der "&amp;Stammdaten!$F$3))</f>
        <v/>
      </c>
      <c r="E69" s="60" t="str">
        <f t="shared" si="4"/>
        <v/>
      </c>
      <c r="F69" s="61" t="str">
        <f>IF(OR(D69="Beladung aus dem Netz eines anderen Netzbetreibers", D69="Beladung ohne Netznutzung"),"",IF(B69="","",SUMIFS('Ergebnis (detailliert)'!$E$17:$E$300,'Ergebnis (detailliert)'!$B$17:$B$300,'Ergebnis (aggregiert)'!$B69,'Ergebnis (detailliert)'!$C$17:$C$300,'Ergebnis (aggregiert)'!$D69)))</f>
        <v/>
      </c>
      <c r="G69" s="62" t="str">
        <f>IF(OR(D69="Beladung aus dem Netz eines anderen Netzbetreibers", D69="Beladung ohne Netznutzung"), "",IF($B69="","",SUMIFS('Ergebnis (detailliert)'!$F$17:$F$300,'Ergebnis (detailliert)'!$B$17:$B$300,'Ergebnis (aggregiert)'!$B69,'Ergebnis (detailliert)'!$C$17:$C$300,'Ergebnis (aggregiert)'!$D69)))</f>
        <v/>
      </c>
      <c r="H69" s="61" t="str">
        <f>IF(OR(D69="Beladung aus dem Netz eines anderen Netzbetreibers", D69="Beladung ohne Netznutzung"), "",IF($B69="","",SUMIFS('Ergebnis (detailliert)'!$I$17:$I$1001,'Ergebnis (detailliert)'!$B$17:$B$1001,'Ergebnis (aggregiert)'!$B69,'Ergebnis (detailliert)'!$C$17:$C$1001,'Ergebnis (aggregiert)'!$D69)))</f>
        <v/>
      </c>
      <c r="I69" s="63" t="str">
        <f>IF(OR(D69="Beladung aus dem Netz eines anderen Netzbetreibers", D69="Beladung ohne Netznutzung"), "",IF($B69="","",SUMIFS('Ergebnis (detailliert)'!$K$17:$K$1001,'Ergebnis (detailliert)'!$B$17:$B$1001,'Ergebnis (aggregiert)'!$B69,'Ergebnis (detailliert)'!$C$17:$C$1001,'Ergebnis (aggregiert)'!$D69)))</f>
        <v/>
      </c>
      <c r="J69" s="64" t="str">
        <f>IF(OR(D69="Beladung aus dem Netz eines anderen Netzbetreibers", D69="Beladung ohne Netznutzung"), "",IF($B69="","",SUMIFS('Ergebnis (detailliert)'!$M$17:$M$1001,'Ergebnis (detailliert)'!$B$17:$B$1001,'Ergebnis (aggregiert)'!$B69,'Ergebnis (detailliert)'!$C$17:$C$1001,'Ergebnis (aggregiert)'!$D69)))</f>
        <v/>
      </c>
      <c r="K69" s="52" t="str">
        <f>IFERROR(IF(ISBLANK(B69),"",IF(COUNTIF(Beladung!$B$17:$B$300,'Ergebnis (aggregiert)'!B69)=0,"Fehler: Reiter 'Beladung des Speichers' wurde für diesen Speicher nicht ausgefüllt",IF(COUNTIF(Entladung!$B$17:$B$300,'Ergebnis (aggregiert)'!B69)=0,"Fehler: Reiter 'Entladung des Speichers' wurde für diesen Speicher nicht ausgefüllt",""))),"Fehler: nicht alle Datenblätter für diesen Speicher wurden vollständig befüllt")</f>
        <v/>
      </c>
    </row>
    <row r="70" spans="1:11" x14ac:dyDescent="0.25">
      <c r="A70" s="142" t="str">
        <f>_xlfn.IFNA(VLOOKUP(B70,Stammdaten!$A$17:$B$300,2,FALSE),"")</f>
        <v/>
      </c>
      <c r="B70" s="59" t="str">
        <f>IF(Stammdaten!A70="","",Stammdaten!A70)</f>
        <v/>
      </c>
      <c r="C70" s="59" t="str">
        <f>IF(B70="","",VLOOKUP(B70,Stammdaten!A70:F353,6,FALSE))</f>
        <v/>
      </c>
      <c r="D70" s="60" t="str">
        <f>IF(A70="","",IF(OR(Beladung!C70="Beladung aus dem Netz eines anderen Netzbetreibers",Beladung!C70="Beladung ohne Netznutzung"),Beladung!C70,"Beladung aus dem Netz der "&amp;Stammdaten!$F$3))</f>
        <v/>
      </c>
      <c r="E70" s="60" t="str">
        <f t="shared" si="4"/>
        <v/>
      </c>
      <c r="F70" s="61" t="str">
        <f>IF(OR(D70="Beladung aus dem Netz eines anderen Netzbetreibers", D70="Beladung ohne Netznutzung"),"",IF(B70="","",SUMIFS('Ergebnis (detailliert)'!$E$17:$E$300,'Ergebnis (detailliert)'!$B$17:$B$300,'Ergebnis (aggregiert)'!$B70,'Ergebnis (detailliert)'!$C$17:$C$300,'Ergebnis (aggregiert)'!$D70)))</f>
        <v/>
      </c>
      <c r="G70" s="62" t="str">
        <f>IF(OR(D70="Beladung aus dem Netz eines anderen Netzbetreibers", D70="Beladung ohne Netznutzung"), "",IF($B70="","",SUMIFS('Ergebnis (detailliert)'!$F$17:$F$300,'Ergebnis (detailliert)'!$B$17:$B$300,'Ergebnis (aggregiert)'!$B70,'Ergebnis (detailliert)'!$C$17:$C$300,'Ergebnis (aggregiert)'!$D70)))</f>
        <v/>
      </c>
      <c r="H70" s="61" t="str">
        <f>IF(OR(D70="Beladung aus dem Netz eines anderen Netzbetreibers", D70="Beladung ohne Netznutzung"), "",IF($B70="","",SUMIFS('Ergebnis (detailliert)'!$I$17:$I$1001,'Ergebnis (detailliert)'!$B$17:$B$1001,'Ergebnis (aggregiert)'!$B70,'Ergebnis (detailliert)'!$C$17:$C$1001,'Ergebnis (aggregiert)'!$D70)))</f>
        <v/>
      </c>
      <c r="I70" s="63" t="str">
        <f>IF(OR(D70="Beladung aus dem Netz eines anderen Netzbetreibers", D70="Beladung ohne Netznutzung"), "",IF($B70="","",SUMIFS('Ergebnis (detailliert)'!$K$17:$K$1001,'Ergebnis (detailliert)'!$B$17:$B$1001,'Ergebnis (aggregiert)'!$B70,'Ergebnis (detailliert)'!$C$17:$C$1001,'Ergebnis (aggregiert)'!$D70)))</f>
        <v/>
      </c>
      <c r="J70" s="64" t="str">
        <f>IF(OR(D70="Beladung aus dem Netz eines anderen Netzbetreibers", D70="Beladung ohne Netznutzung"), "",IF($B70="","",SUMIFS('Ergebnis (detailliert)'!$M$17:$M$1001,'Ergebnis (detailliert)'!$B$17:$B$1001,'Ergebnis (aggregiert)'!$B70,'Ergebnis (detailliert)'!$C$17:$C$1001,'Ergebnis (aggregiert)'!$D70)))</f>
        <v/>
      </c>
      <c r="K70" s="52" t="str">
        <f>IFERROR(IF(ISBLANK(B70),"",IF(COUNTIF(Beladung!$B$17:$B$300,'Ergebnis (aggregiert)'!B70)=0,"Fehler: Reiter 'Beladung des Speichers' wurde für diesen Speicher nicht ausgefüllt",IF(COUNTIF(Entladung!$B$17:$B$300,'Ergebnis (aggregiert)'!B70)=0,"Fehler: Reiter 'Entladung des Speichers' wurde für diesen Speicher nicht ausgefüllt",""))),"Fehler: nicht alle Datenblätter für diesen Speicher wurden vollständig befüllt")</f>
        <v/>
      </c>
    </row>
    <row r="71" spans="1:11" x14ac:dyDescent="0.25">
      <c r="A71" s="142" t="str">
        <f>_xlfn.IFNA(VLOOKUP(B71,Stammdaten!$A$17:$B$300,2,FALSE),"")</f>
        <v/>
      </c>
      <c r="B71" s="59" t="str">
        <f>IF(Stammdaten!A71="","",Stammdaten!A71)</f>
        <v/>
      </c>
      <c r="C71" s="59" t="str">
        <f>IF(B71="","",VLOOKUP(B71,Stammdaten!A71:F354,6,FALSE))</f>
        <v/>
      </c>
      <c r="D71" s="60" t="str">
        <f>IF(A71="","",IF(OR(Beladung!C71="Beladung aus dem Netz eines anderen Netzbetreibers",Beladung!C71="Beladung ohne Netznutzung"),Beladung!C71,"Beladung aus dem Netz der "&amp;Stammdaten!$F$3))</f>
        <v/>
      </c>
      <c r="E71" s="60" t="str">
        <f t="shared" si="4"/>
        <v/>
      </c>
      <c r="F71" s="61" t="str">
        <f>IF(OR(D71="Beladung aus dem Netz eines anderen Netzbetreibers", D71="Beladung ohne Netznutzung"),"",IF(B71="","",SUMIFS('Ergebnis (detailliert)'!$E$17:$E$300,'Ergebnis (detailliert)'!$B$17:$B$300,'Ergebnis (aggregiert)'!$B71,'Ergebnis (detailliert)'!$C$17:$C$300,'Ergebnis (aggregiert)'!$D71)))</f>
        <v/>
      </c>
      <c r="G71" s="62" t="str">
        <f>IF(OR(D71="Beladung aus dem Netz eines anderen Netzbetreibers", D71="Beladung ohne Netznutzung"), "",IF($B71="","",SUMIFS('Ergebnis (detailliert)'!$F$17:$F$300,'Ergebnis (detailliert)'!$B$17:$B$300,'Ergebnis (aggregiert)'!$B71,'Ergebnis (detailliert)'!$C$17:$C$300,'Ergebnis (aggregiert)'!$D71)))</f>
        <v/>
      </c>
      <c r="H71" s="61" t="str">
        <f>IF(OR(D71="Beladung aus dem Netz eines anderen Netzbetreibers", D71="Beladung ohne Netznutzung"), "",IF($B71="","",SUMIFS('Ergebnis (detailliert)'!$I$17:$I$1001,'Ergebnis (detailliert)'!$B$17:$B$1001,'Ergebnis (aggregiert)'!$B71,'Ergebnis (detailliert)'!$C$17:$C$1001,'Ergebnis (aggregiert)'!$D71)))</f>
        <v/>
      </c>
      <c r="I71" s="63" t="str">
        <f>IF(OR(D71="Beladung aus dem Netz eines anderen Netzbetreibers", D71="Beladung ohne Netznutzung"), "",IF($B71="","",SUMIFS('Ergebnis (detailliert)'!$K$17:$K$1001,'Ergebnis (detailliert)'!$B$17:$B$1001,'Ergebnis (aggregiert)'!$B71,'Ergebnis (detailliert)'!$C$17:$C$1001,'Ergebnis (aggregiert)'!$D71)))</f>
        <v/>
      </c>
      <c r="J71" s="64" t="str">
        <f>IF(OR(D71="Beladung aus dem Netz eines anderen Netzbetreibers", D71="Beladung ohne Netznutzung"), "",IF($B71="","",SUMIFS('Ergebnis (detailliert)'!$M$17:$M$1001,'Ergebnis (detailliert)'!$B$17:$B$1001,'Ergebnis (aggregiert)'!$B71,'Ergebnis (detailliert)'!$C$17:$C$1001,'Ergebnis (aggregiert)'!$D71)))</f>
        <v/>
      </c>
      <c r="K71" s="52" t="str">
        <f>IFERROR(IF(ISBLANK(B71),"",IF(COUNTIF(Beladung!$B$17:$B$300,'Ergebnis (aggregiert)'!B71)=0,"Fehler: Reiter 'Beladung des Speichers' wurde für diesen Speicher nicht ausgefüllt",IF(COUNTIF(Entladung!$B$17:$B$300,'Ergebnis (aggregiert)'!B71)=0,"Fehler: Reiter 'Entladung des Speichers' wurde für diesen Speicher nicht ausgefüllt",""))),"Fehler: nicht alle Datenblätter für diesen Speicher wurden vollständig befüllt")</f>
        <v/>
      </c>
    </row>
    <row r="72" spans="1:11" x14ac:dyDescent="0.25">
      <c r="A72" s="142" t="str">
        <f>_xlfn.IFNA(VLOOKUP(B72,Stammdaten!$A$17:$B$300,2,FALSE),"")</f>
        <v/>
      </c>
      <c r="B72" s="59" t="str">
        <f>IF(Stammdaten!A72="","",Stammdaten!A72)</f>
        <v/>
      </c>
      <c r="C72" s="59" t="str">
        <f>IF(B72="","",VLOOKUP(B72,Stammdaten!A72:F355,6,FALSE))</f>
        <v/>
      </c>
      <c r="D72" s="60" t="str">
        <f>IF(A72="","",IF(OR(Beladung!C72="Beladung aus dem Netz eines anderen Netzbetreibers",Beladung!C72="Beladung ohne Netznutzung"),Beladung!C72,"Beladung aus dem Netz der "&amp;Stammdaten!$F$3))</f>
        <v/>
      </c>
      <c r="E72" s="60" t="str">
        <f t="shared" si="4"/>
        <v/>
      </c>
      <c r="F72" s="61" t="str">
        <f>IF(OR(D72="Beladung aus dem Netz eines anderen Netzbetreibers", D72="Beladung ohne Netznutzung"),"",IF(B72="","",SUMIFS('Ergebnis (detailliert)'!$E$17:$E$300,'Ergebnis (detailliert)'!$B$17:$B$300,'Ergebnis (aggregiert)'!$B72,'Ergebnis (detailliert)'!$C$17:$C$300,'Ergebnis (aggregiert)'!$D72)))</f>
        <v/>
      </c>
      <c r="G72" s="62" t="str">
        <f>IF(OR(D72="Beladung aus dem Netz eines anderen Netzbetreibers", D72="Beladung ohne Netznutzung"), "",IF($B72="","",SUMIFS('Ergebnis (detailliert)'!$F$17:$F$300,'Ergebnis (detailliert)'!$B$17:$B$300,'Ergebnis (aggregiert)'!$B72,'Ergebnis (detailliert)'!$C$17:$C$300,'Ergebnis (aggregiert)'!$D72)))</f>
        <v/>
      </c>
      <c r="H72" s="61" t="str">
        <f>IF(OR(D72="Beladung aus dem Netz eines anderen Netzbetreibers", D72="Beladung ohne Netznutzung"), "",IF($B72="","",SUMIFS('Ergebnis (detailliert)'!$I$17:$I$1001,'Ergebnis (detailliert)'!$B$17:$B$1001,'Ergebnis (aggregiert)'!$B72,'Ergebnis (detailliert)'!$C$17:$C$1001,'Ergebnis (aggregiert)'!$D72)))</f>
        <v/>
      </c>
      <c r="I72" s="63" t="str">
        <f>IF(OR(D72="Beladung aus dem Netz eines anderen Netzbetreibers", D72="Beladung ohne Netznutzung"), "",IF($B72="","",SUMIFS('Ergebnis (detailliert)'!$K$17:$K$1001,'Ergebnis (detailliert)'!$B$17:$B$1001,'Ergebnis (aggregiert)'!$B72,'Ergebnis (detailliert)'!$C$17:$C$1001,'Ergebnis (aggregiert)'!$D72)))</f>
        <v/>
      </c>
      <c r="J72" s="64" t="str">
        <f>IF(OR(D72="Beladung aus dem Netz eines anderen Netzbetreibers", D72="Beladung ohne Netznutzung"), "",IF($B72="","",SUMIFS('Ergebnis (detailliert)'!$M$17:$M$1001,'Ergebnis (detailliert)'!$B$17:$B$1001,'Ergebnis (aggregiert)'!$B72,'Ergebnis (detailliert)'!$C$17:$C$1001,'Ergebnis (aggregiert)'!$D72)))</f>
        <v/>
      </c>
      <c r="K72" s="52" t="str">
        <f>IFERROR(IF(ISBLANK(B72),"",IF(COUNTIF(Beladung!$B$17:$B$300,'Ergebnis (aggregiert)'!B72)=0,"Fehler: Reiter 'Beladung des Speichers' wurde für diesen Speicher nicht ausgefüllt",IF(COUNTIF(Entladung!$B$17:$B$300,'Ergebnis (aggregiert)'!B72)=0,"Fehler: Reiter 'Entladung des Speichers' wurde für diesen Speicher nicht ausgefüllt",""))),"Fehler: nicht alle Datenblätter für diesen Speicher wurden vollständig befüllt")</f>
        <v/>
      </c>
    </row>
    <row r="73" spans="1:11" x14ac:dyDescent="0.25">
      <c r="A73" s="142" t="str">
        <f>_xlfn.IFNA(VLOOKUP(B73,Stammdaten!$A$17:$B$300,2,FALSE),"")</f>
        <v/>
      </c>
      <c r="B73" s="59" t="str">
        <f>IF(Stammdaten!A73="","",Stammdaten!A73)</f>
        <v/>
      </c>
      <c r="C73" s="59" t="str">
        <f>IF(B73="","",VLOOKUP(B73,Stammdaten!A73:F356,6,FALSE))</f>
        <v/>
      </c>
      <c r="D73" s="60" t="str">
        <f>IF(A73="","",IF(OR(Beladung!C73="Beladung aus dem Netz eines anderen Netzbetreibers",Beladung!C73="Beladung ohne Netznutzung"),Beladung!C73,"Beladung aus dem Netz der "&amp;Stammdaten!$F$3))</f>
        <v/>
      </c>
      <c r="E73" s="60" t="str">
        <f t="shared" si="4"/>
        <v/>
      </c>
      <c r="F73" s="61" t="str">
        <f>IF(OR(D73="Beladung aus dem Netz eines anderen Netzbetreibers", D73="Beladung ohne Netznutzung"),"",IF(B73="","",SUMIFS('Ergebnis (detailliert)'!$E$17:$E$300,'Ergebnis (detailliert)'!$B$17:$B$300,'Ergebnis (aggregiert)'!$B73,'Ergebnis (detailliert)'!$C$17:$C$300,'Ergebnis (aggregiert)'!$D73)))</f>
        <v/>
      </c>
      <c r="G73" s="62" t="str">
        <f>IF(OR(D73="Beladung aus dem Netz eines anderen Netzbetreibers", D73="Beladung ohne Netznutzung"), "",IF($B73="","",SUMIFS('Ergebnis (detailliert)'!$F$17:$F$300,'Ergebnis (detailliert)'!$B$17:$B$300,'Ergebnis (aggregiert)'!$B73,'Ergebnis (detailliert)'!$C$17:$C$300,'Ergebnis (aggregiert)'!$D73)))</f>
        <v/>
      </c>
      <c r="H73" s="61" t="str">
        <f>IF(OR(D73="Beladung aus dem Netz eines anderen Netzbetreibers", D73="Beladung ohne Netznutzung"), "",IF($B73="","",SUMIFS('Ergebnis (detailliert)'!$I$17:$I$1001,'Ergebnis (detailliert)'!$B$17:$B$1001,'Ergebnis (aggregiert)'!$B73,'Ergebnis (detailliert)'!$C$17:$C$1001,'Ergebnis (aggregiert)'!$D73)))</f>
        <v/>
      </c>
      <c r="I73" s="63" t="str">
        <f>IF(OR(D73="Beladung aus dem Netz eines anderen Netzbetreibers", D73="Beladung ohne Netznutzung"), "",IF($B73="","",SUMIFS('Ergebnis (detailliert)'!$K$17:$K$1001,'Ergebnis (detailliert)'!$B$17:$B$1001,'Ergebnis (aggregiert)'!$B73,'Ergebnis (detailliert)'!$C$17:$C$1001,'Ergebnis (aggregiert)'!$D73)))</f>
        <v/>
      </c>
      <c r="J73" s="64" t="str">
        <f>IF(OR(D73="Beladung aus dem Netz eines anderen Netzbetreibers", D73="Beladung ohne Netznutzung"), "",IF($B73="","",SUMIFS('Ergebnis (detailliert)'!$M$17:$M$1001,'Ergebnis (detailliert)'!$B$17:$B$1001,'Ergebnis (aggregiert)'!$B73,'Ergebnis (detailliert)'!$C$17:$C$1001,'Ergebnis (aggregiert)'!$D73)))</f>
        <v/>
      </c>
      <c r="K73" s="52" t="str">
        <f>IFERROR(IF(ISBLANK(B73),"",IF(COUNTIF(Beladung!$B$17:$B$300,'Ergebnis (aggregiert)'!B73)=0,"Fehler: Reiter 'Beladung des Speichers' wurde für diesen Speicher nicht ausgefüllt",IF(COUNTIF(Entladung!$B$17:$B$300,'Ergebnis (aggregiert)'!B73)=0,"Fehler: Reiter 'Entladung des Speichers' wurde für diesen Speicher nicht ausgefüllt",""))),"Fehler: nicht alle Datenblätter für diesen Speicher wurden vollständig befüllt")</f>
        <v/>
      </c>
    </row>
    <row r="74" spans="1:11" x14ac:dyDescent="0.25">
      <c r="A74" s="142" t="str">
        <f>_xlfn.IFNA(VLOOKUP(B74,Stammdaten!$A$17:$B$300,2,FALSE),"")</f>
        <v/>
      </c>
      <c r="B74" s="59" t="str">
        <f>IF(Stammdaten!A74="","",Stammdaten!A74)</f>
        <v/>
      </c>
      <c r="C74" s="59" t="str">
        <f>IF(B74="","",VLOOKUP(B74,Stammdaten!A74:F357,6,FALSE))</f>
        <v/>
      </c>
      <c r="D74" s="60" t="str">
        <f>IF(A74="","",IF(OR(Beladung!C74="Beladung aus dem Netz eines anderen Netzbetreibers",Beladung!C74="Beladung ohne Netznutzung"),Beladung!C74,"Beladung aus dem Netz der "&amp;Stammdaten!$F$3))</f>
        <v/>
      </c>
      <c r="E74" s="60" t="str">
        <f t="shared" si="4"/>
        <v/>
      </c>
      <c r="F74" s="61" t="str">
        <f>IF(OR(D74="Beladung aus dem Netz eines anderen Netzbetreibers", D74="Beladung ohne Netznutzung"),"",IF(B74="","",SUMIFS('Ergebnis (detailliert)'!$E$17:$E$300,'Ergebnis (detailliert)'!$B$17:$B$300,'Ergebnis (aggregiert)'!$B74,'Ergebnis (detailliert)'!$C$17:$C$300,'Ergebnis (aggregiert)'!$D74)))</f>
        <v/>
      </c>
      <c r="G74" s="62" t="str">
        <f>IF(OR(D74="Beladung aus dem Netz eines anderen Netzbetreibers", D74="Beladung ohne Netznutzung"), "",IF($B74="","",SUMIFS('Ergebnis (detailliert)'!$F$17:$F$300,'Ergebnis (detailliert)'!$B$17:$B$300,'Ergebnis (aggregiert)'!$B74,'Ergebnis (detailliert)'!$C$17:$C$300,'Ergebnis (aggregiert)'!$D74)))</f>
        <v/>
      </c>
      <c r="H74" s="61" t="str">
        <f>IF(OR(D74="Beladung aus dem Netz eines anderen Netzbetreibers", D74="Beladung ohne Netznutzung"), "",IF($B74="","",SUMIFS('Ergebnis (detailliert)'!$I$17:$I$1001,'Ergebnis (detailliert)'!$B$17:$B$1001,'Ergebnis (aggregiert)'!$B74,'Ergebnis (detailliert)'!$C$17:$C$1001,'Ergebnis (aggregiert)'!$D74)))</f>
        <v/>
      </c>
      <c r="I74" s="63" t="str">
        <f>IF(OR(D74="Beladung aus dem Netz eines anderen Netzbetreibers", D74="Beladung ohne Netznutzung"), "",IF($B74="","",SUMIFS('Ergebnis (detailliert)'!$K$17:$K$1001,'Ergebnis (detailliert)'!$B$17:$B$1001,'Ergebnis (aggregiert)'!$B74,'Ergebnis (detailliert)'!$C$17:$C$1001,'Ergebnis (aggregiert)'!$D74)))</f>
        <v/>
      </c>
      <c r="J74" s="64" t="str">
        <f>IF(OR(D74="Beladung aus dem Netz eines anderen Netzbetreibers", D74="Beladung ohne Netznutzung"), "",IF($B74="","",SUMIFS('Ergebnis (detailliert)'!$M$17:$M$1001,'Ergebnis (detailliert)'!$B$17:$B$1001,'Ergebnis (aggregiert)'!$B74,'Ergebnis (detailliert)'!$C$17:$C$1001,'Ergebnis (aggregiert)'!$D74)))</f>
        <v/>
      </c>
      <c r="K74" s="52" t="str">
        <f>IFERROR(IF(ISBLANK(B74),"",IF(COUNTIF(Beladung!$B$17:$B$300,'Ergebnis (aggregiert)'!B74)=0,"Fehler: Reiter 'Beladung des Speichers' wurde für diesen Speicher nicht ausgefüllt",IF(COUNTIF(Entladung!$B$17:$B$300,'Ergebnis (aggregiert)'!B74)=0,"Fehler: Reiter 'Entladung des Speichers' wurde für diesen Speicher nicht ausgefüllt",""))),"Fehler: nicht alle Datenblätter für diesen Speicher wurden vollständig befüllt")</f>
        <v/>
      </c>
    </row>
    <row r="75" spans="1:11" x14ac:dyDescent="0.25">
      <c r="A75" s="142" t="str">
        <f>_xlfn.IFNA(VLOOKUP(B75,Stammdaten!$A$17:$B$300,2,FALSE),"")</f>
        <v/>
      </c>
      <c r="B75" s="59" t="str">
        <f>IF(Stammdaten!A75="","",Stammdaten!A75)</f>
        <v/>
      </c>
      <c r="C75" s="59" t="str">
        <f>IF(B75="","",VLOOKUP(B75,Stammdaten!A75:F358,6,FALSE))</f>
        <v/>
      </c>
      <c r="D75" s="60" t="str">
        <f>IF(A75="","",IF(OR(Beladung!C75="Beladung aus dem Netz eines anderen Netzbetreibers",Beladung!C75="Beladung ohne Netznutzung"),Beladung!C75,"Beladung aus dem Netz der "&amp;Stammdaten!$F$3))</f>
        <v/>
      </c>
      <c r="E75" s="60" t="str">
        <f t="shared" si="4"/>
        <v/>
      </c>
      <c r="F75" s="61" t="str">
        <f>IF(OR(D75="Beladung aus dem Netz eines anderen Netzbetreibers", D75="Beladung ohne Netznutzung"),"",IF(B75="","",SUMIFS('Ergebnis (detailliert)'!$E$17:$E$300,'Ergebnis (detailliert)'!$B$17:$B$300,'Ergebnis (aggregiert)'!$B75,'Ergebnis (detailliert)'!$C$17:$C$300,'Ergebnis (aggregiert)'!$D75)))</f>
        <v/>
      </c>
      <c r="G75" s="62" t="str">
        <f>IF(OR(D75="Beladung aus dem Netz eines anderen Netzbetreibers", D75="Beladung ohne Netznutzung"), "",IF($B75="","",SUMIFS('Ergebnis (detailliert)'!$F$17:$F$300,'Ergebnis (detailliert)'!$B$17:$B$300,'Ergebnis (aggregiert)'!$B75,'Ergebnis (detailliert)'!$C$17:$C$300,'Ergebnis (aggregiert)'!$D75)))</f>
        <v/>
      </c>
      <c r="H75" s="61" t="str">
        <f>IF(OR(D75="Beladung aus dem Netz eines anderen Netzbetreibers", D75="Beladung ohne Netznutzung"), "",IF($B75="","",SUMIFS('Ergebnis (detailliert)'!$I$17:$I$1001,'Ergebnis (detailliert)'!$B$17:$B$1001,'Ergebnis (aggregiert)'!$B75,'Ergebnis (detailliert)'!$C$17:$C$1001,'Ergebnis (aggregiert)'!$D75)))</f>
        <v/>
      </c>
      <c r="I75" s="63" t="str">
        <f>IF(OR(D75="Beladung aus dem Netz eines anderen Netzbetreibers", D75="Beladung ohne Netznutzung"), "",IF($B75="","",SUMIFS('Ergebnis (detailliert)'!$K$17:$K$1001,'Ergebnis (detailliert)'!$B$17:$B$1001,'Ergebnis (aggregiert)'!$B75,'Ergebnis (detailliert)'!$C$17:$C$1001,'Ergebnis (aggregiert)'!$D75)))</f>
        <v/>
      </c>
      <c r="J75" s="64" t="str">
        <f>IF(OR(D75="Beladung aus dem Netz eines anderen Netzbetreibers", D75="Beladung ohne Netznutzung"), "",IF($B75="","",SUMIFS('Ergebnis (detailliert)'!$M$17:$M$1001,'Ergebnis (detailliert)'!$B$17:$B$1001,'Ergebnis (aggregiert)'!$B75,'Ergebnis (detailliert)'!$C$17:$C$1001,'Ergebnis (aggregiert)'!$D75)))</f>
        <v/>
      </c>
      <c r="K75" s="52" t="str">
        <f>IFERROR(IF(ISBLANK(B75),"",IF(COUNTIF(Beladung!$B$17:$B$300,'Ergebnis (aggregiert)'!B75)=0,"Fehler: Reiter 'Beladung des Speichers' wurde für diesen Speicher nicht ausgefüllt",IF(COUNTIF(Entladung!$B$17:$B$300,'Ergebnis (aggregiert)'!B75)=0,"Fehler: Reiter 'Entladung des Speichers' wurde für diesen Speicher nicht ausgefüllt",""))),"Fehler: nicht alle Datenblätter für diesen Speicher wurden vollständig befüllt")</f>
        <v/>
      </c>
    </row>
    <row r="76" spans="1:11" x14ac:dyDescent="0.25">
      <c r="A76" s="142" t="str">
        <f>_xlfn.IFNA(VLOOKUP(B76,Stammdaten!$A$17:$B$300,2,FALSE),"")</f>
        <v/>
      </c>
      <c r="B76" s="59" t="str">
        <f>IF(Stammdaten!A76="","",Stammdaten!A76)</f>
        <v/>
      </c>
      <c r="C76" s="59" t="str">
        <f>IF(B76="","",VLOOKUP(B76,Stammdaten!A76:F359,6,FALSE))</f>
        <v/>
      </c>
      <c r="D76" s="60" t="str">
        <f>IF(A76="","",IF(OR(Beladung!C76="Beladung aus dem Netz eines anderen Netzbetreibers",Beladung!C76="Beladung ohne Netznutzung"),Beladung!C76,"Beladung aus dem Netz der "&amp;Stammdaten!$F$3))</f>
        <v/>
      </c>
      <c r="E76" s="60" t="str">
        <f t="shared" si="4"/>
        <v/>
      </c>
      <c r="F76" s="61" t="str">
        <f>IF(OR(D76="Beladung aus dem Netz eines anderen Netzbetreibers", D76="Beladung ohne Netznutzung"),"",IF(B76="","",SUMIFS('Ergebnis (detailliert)'!$E$17:$E$300,'Ergebnis (detailliert)'!$B$17:$B$300,'Ergebnis (aggregiert)'!$B76,'Ergebnis (detailliert)'!$C$17:$C$300,'Ergebnis (aggregiert)'!$D76)))</f>
        <v/>
      </c>
      <c r="G76" s="62" t="str">
        <f>IF(OR(D76="Beladung aus dem Netz eines anderen Netzbetreibers", D76="Beladung ohne Netznutzung"), "",IF($B76="","",SUMIFS('Ergebnis (detailliert)'!$F$17:$F$300,'Ergebnis (detailliert)'!$B$17:$B$300,'Ergebnis (aggregiert)'!$B76,'Ergebnis (detailliert)'!$C$17:$C$300,'Ergebnis (aggregiert)'!$D76)))</f>
        <v/>
      </c>
      <c r="H76" s="61" t="str">
        <f>IF(OR(D76="Beladung aus dem Netz eines anderen Netzbetreibers", D76="Beladung ohne Netznutzung"), "",IF($B76="","",SUMIFS('Ergebnis (detailliert)'!$I$17:$I$1001,'Ergebnis (detailliert)'!$B$17:$B$1001,'Ergebnis (aggregiert)'!$B76,'Ergebnis (detailliert)'!$C$17:$C$1001,'Ergebnis (aggregiert)'!$D76)))</f>
        <v/>
      </c>
      <c r="I76" s="63" t="str">
        <f>IF(OR(D76="Beladung aus dem Netz eines anderen Netzbetreibers", D76="Beladung ohne Netznutzung"), "",IF($B76="","",SUMIFS('Ergebnis (detailliert)'!$K$17:$K$1001,'Ergebnis (detailliert)'!$B$17:$B$1001,'Ergebnis (aggregiert)'!$B76,'Ergebnis (detailliert)'!$C$17:$C$1001,'Ergebnis (aggregiert)'!$D76)))</f>
        <v/>
      </c>
      <c r="J76" s="64" t="str">
        <f>IF(OR(D76="Beladung aus dem Netz eines anderen Netzbetreibers", D76="Beladung ohne Netznutzung"), "",IF($B76="","",SUMIFS('Ergebnis (detailliert)'!$M$17:$M$1001,'Ergebnis (detailliert)'!$B$17:$B$1001,'Ergebnis (aggregiert)'!$B76,'Ergebnis (detailliert)'!$C$17:$C$1001,'Ergebnis (aggregiert)'!$D76)))</f>
        <v/>
      </c>
      <c r="K76" s="52" t="str">
        <f>IFERROR(IF(ISBLANK(B76),"",IF(COUNTIF(Beladung!$B$17:$B$300,'Ergebnis (aggregiert)'!B76)=0,"Fehler: Reiter 'Beladung des Speichers' wurde für diesen Speicher nicht ausgefüllt",IF(COUNTIF(Entladung!$B$17:$B$300,'Ergebnis (aggregiert)'!B76)=0,"Fehler: Reiter 'Entladung des Speichers' wurde für diesen Speicher nicht ausgefüllt",""))),"Fehler: nicht alle Datenblätter für diesen Speicher wurden vollständig befüllt")</f>
        <v/>
      </c>
    </row>
    <row r="77" spans="1:11" x14ac:dyDescent="0.25">
      <c r="A77" s="142" t="str">
        <f>_xlfn.IFNA(VLOOKUP(B77,Stammdaten!$A$17:$B$300,2,FALSE),"")</f>
        <v/>
      </c>
      <c r="B77" s="59" t="str">
        <f>IF(Stammdaten!A77="","",Stammdaten!A77)</f>
        <v/>
      </c>
      <c r="C77" s="59" t="str">
        <f>IF(B77="","",VLOOKUP(B77,Stammdaten!A77:F360,6,FALSE))</f>
        <v/>
      </c>
      <c r="D77" s="60" t="str">
        <f>IF(A77="","",IF(OR(Beladung!C77="Beladung aus dem Netz eines anderen Netzbetreibers",Beladung!C77="Beladung ohne Netznutzung"),Beladung!C77,"Beladung aus dem Netz der "&amp;Stammdaten!$F$3))</f>
        <v/>
      </c>
      <c r="E77" s="60" t="str">
        <f t="shared" si="4"/>
        <v/>
      </c>
      <c r="F77" s="61" t="str">
        <f>IF(OR(D77="Beladung aus dem Netz eines anderen Netzbetreibers", D77="Beladung ohne Netznutzung"),"",IF(B77="","",SUMIFS('Ergebnis (detailliert)'!$E$17:$E$300,'Ergebnis (detailliert)'!$B$17:$B$300,'Ergebnis (aggregiert)'!$B77,'Ergebnis (detailliert)'!$C$17:$C$300,'Ergebnis (aggregiert)'!$D77)))</f>
        <v/>
      </c>
      <c r="G77" s="62" t="str">
        <f>IF(OR(D77="Beladung aus dem Netz eines anderen Netzbetreibers", D77="Beladung ohne Netznutzung"), "",IF($B77="","",SUMIFS('Ergebnis (detailliert)'!$F$17:$F$300,'Ergebnis (detailliert)'!$B$17:$B$300,'Ergebnis (aggregiert)'!$B77,'Ergebnis (detailliert)'!$C$17:$C$300,'Ergebnis (aggregiert)'!$D77)))</f>
        <v/>
      </c>
      <c r="H77" s="61" t="str">
        <f>IF(OR(D77="Beladung aus dem Netz eines anderen Netzbetreibers", D77="Beladung ohne Netznutzung"), "",IF($B77="","",SUMIFS('Ergebnis (detailliert)'!$I$17:$I$1001,'Ergebnis (detailliert)'!$B$17:$B$1001,'Ergebnis (aggregiert)'!$B77,'Ergebnis (detailliert)'!$C$17:$C$1001,'Ergebnis (aggregiert)'!$D77)))</f>
        <v/>
      </c>
      <c r="I77" s="63" t="str">
        <f>IF(OR(D77="Beladung aus dem Netz eines anderen Netzbetreibers", D77="Beladung ohne Netznutzung"), "",IF($B77="","",SUMIFS('Ergebnis (detailliert)'!$K$17:$K$1001,'Ergebnis (detailliert)'!$B$17:$B$1001,'Ergebnis (aggregiert)'!$B77,'Ergebnis (detailliert)'!$C$17:$C$1001,'Ergebnis (aggregiert)'!$D77)))</f>
        <v/>
      </c>
      <c r="J77" s="64" t="str">
        <f>IF(OR(D77="Beladung aus dem Netz eines anderen Netzbetreibers", D77="Beladung ohne Netznutzung"), "",IF($B77="","",SUMIFS('Ergebnis (detailliert)'!$M$17:$M$1001,'Ergebnis (detailliert)'!$B$17:$B$1001,'Ergebnis (aggregiert)'!$B77,'Ergebnis (detailliert)'!$C$17:$C$1001,'Ergebnis (aggregiert)'!$D77)))</f>
        <v/>
      </c>
      <c r="K77" s="52" t="str">
        <f>IFERROR(IF(ISBLANK(B77),"",IF(COUNTIF(Beladung!$B$17:$B$300,'Ergebnis (aggregiert)'!B77)=0,"Fehler: Reiter 'Beladung des Speichers' wurde für diesen Speicher nicht ausgefüllt",IF(COUNTIF(Entladung!$B$17:$B$300,'Ergebnis (aggregiert)'!B77)=0,"Fehler: Reiter 'Entladung des Speichers' wurde für diesen Speicher nicht ausgefüllt",""))),"Fehler: nicht alle Datenblätter für diesen Speicher wurden vollständig befüllt")</f>
        <v/>
      </c>
    </row>
    <row r="78" spans="1:11" x14ac:dyDescent="0.25">
      <c r="A78" s="142" t="str">
        <f>_xlfn.IFNA(VLOOKUP(B78,Stammdaten!$A$17:$B$300,2,FALSE),"")</f>
        <v/>
      </c>
      <c r="B78" s="59" t="str">
        <f>IF(Stammdaten!A78="","",Stammdaten!A78)</f>
        <v/>
      </c>
      <c r="C78" s="59" t="str">
        <f>IF(B78="","",VLOOKUP(B78,Stammdaten!A78:F361,6,FALSE))</f>
        <v/>
      </c>
      <c r="D78" s="60" t="str">
        <f>IF(A78="","",IF(OR(Beladung!C78="Beladung aus dem Netz eines anderen Netzbetreibers",Beladung!C78="Beladung ohne Netznutzung"),Beladung!C78,"Beladung aus dem Netz der "&amp;Stammdaten!$F$3))</f>
        <v/>
      </c>
      <c r="E78" s="60" t="str">
        <f t="shared" si="4"/>
        <v/>
      </c>
      <c r="F78" s="61" t="str">
        <f>IF(OR(D78="Beladung aus dem Netz eines anderen Netzbetreibers", D78="Beladung ohne Netznutzung"),"",IF(B78="","",SUMIFS('Ergebnis (detailliert)'!$E$17:$E$300,'Ergebnis (detailliert)'!$B$17:$B$300,'Ergebnis (aggregiert)'!$B78,'Ergebnis (detailliert)'!$C$17:$C$300,'Ergebnis (aggregiert)'!$D78)))</f>
        <v/>
      </c>
      <c r="G78" s="62" t="str">
        <f>IF(OR(D78="Beladung aus dem Netz eines anderen Netzbetreibers", D78="Beladung ohne Netznutzung"), "",IF($B78="","",SUMIFS('Ergebnis (detailliert)'!$F$17:$F$300,'Ergebnis (detailliert)'!$B$17:$B$300,'Ergebnis (aggregiert)'!$B78,'Ergebnis (detailliert)'!$C$17:$C$300,'Ergebnis (aggregiert)'!$D78)))</f>
        <v/>
      </c>
      <c r="H78" s="61" t="str">
        <f>IF(OR(D78="Beladung aus dem Netz eines anderen Netzbetreibers", D78="Beladung ohne Netznutzung"), "",IF($B78="","",SUMIFS('Ergebnis (detailliert)'!$I$17:$I$1001,'Ergebnis (detailliert)'!$B$17:$B$1001,'Ergebnis (aggregiert)'!$B78,'Ergebnis (detailliert)'!$C$17:$C$1001,'Ergebnis (aggregiert)'!$D78)))</f>
        <v/>
      </c>
      <c r="I78" s="63" t="str">
        <f>IF(OR(D78="Beladung aus dem Netz eines anderen Netzbetreibers", D78="Beladung ohne Netznutzung"), "",IF($B78="","",SUMIFS('Ergebnis (detailliert)'!$K$17:$K$1001,'Ergebnis (detailliert)'!$B$17:$B$1001,'Ergebnis (aggregiert)'!$B78,'Ergebnis (detailliert)'!$C$17:$C$1001,'Ergebnis (aggregiert)'!$D78)))</f>
        <v/>
      </c>
      <c r="J78" s="64" t="str">
        <f>IF(OR(D78="Beladung aus dem Netz eines anderen Netzbetreibers", D78="Beladung ohne Netznutzung"), "",IF($B78="","",SUMIFS('Ergebnis (detailliert)'!$M$17:$M$1001,'Ergebnis (detailliert)'!$B$17:$B$1001,'Ergebnis (aggregiert)'!$B78,'Ergebnis (detailliert)'!$C$17:$C$1001,'Ergebnis (aggregiert)'!$D78)))</f>
        <v/>
      </c>
      <c r="K78" s="52" t="str">
        <f>IFERROR(IF(ISBLANK(B78),"",IF(COUNTIF(Beladung!$B$17:$B$300,'Ergebnis (aggregiert)'!B78)=0,"Fehler: Reiter 'Beladung des Speichers' wurde für diesen Speicher nicht ausgefüllt",IF(COUNTIF(Entladung!$B$17:$B$300,'Ergebnis (aggregiert)'!B78)=0,"Fehler: Reiter 'Entladung des Speichers' wurde für diesen Speicher nicht ausgefüllt",""))),"Fehler: nicht alle Datenblätter für diesen Speicher wurden vollständig befüllt")</f>
        <v/>
      </c>
    </row>
    <row r="79" spans="1:11" x14ac:dyDescent="0.25">
      <c r="A79" s="142" t="str">
        <f>_xlfn.IFNA(VLOOKUP(B79,Stammdaten!$A$17:$B$300,2,FALSE),"")</f>
        <v/>
      </c>
      <c r="B79" s="59" t="str">
        <f>IF(Stammdaten!A79="","",Stammdaten!A79)</f>
        <v/>
      </c>
      <c r="C79" s="59" t="str">
        <f>IF(B79="","",VLOOKUP(B79,Stammdaten!A79:F362,6,FALSE))</f>
        <v/>
      </c>
      <c r="D79" s="60" t="str">
        <f>IF(A79="","",IF(OR(Beladung!C79="Beladung aus dem Netz eines anderen Netzbetreibers",Beladung!C79="Beladung ohne Netznutzung"),Beladung!C79,"Beladung aus dem Netz der "&amp;Stammdaten!$F$3))</f>
        <v/>
      </c>
      <c r="E79" s="60" t="str">
        <f t="shared" si="4"/>
        <v/>
      </c>
      <c r="F79" s="61" t="str">
        <f>IF(OR(D79="Beladung aus dem Netz eines anderen Netzbetreibers", D79="Beladung ohne Netznutzung"),"",IF(B79="","",SUMIFS('Ergebnis (detailliert)'!$E$17:$E$300,'Ergebnis (detailliert)'!$B$17:$B$300,'Ergebnis (aggregiert)'!$B79,'Ergebnis (detailliert)'!$C$17:$C$300,'Ergebnis (aggregiert)'!$D79)))</f>
        <v/>
      </c>
      <c r="G79" s="62" t="str">
        <f>IF(OR(D79="Beladung aus dem Netz eines anderen Netzbetreibers", D79="Beladung ohne Netznutzung"), "",IF($B79="","",SUMIFS('Ergebnis (detailliert)'!$F$17:$F$300,'Ergebnis (detailliert)'!$B$17:$B$300,'Ergebnis (aggregiert)'!$B79,'Ergebnis (detailliert)'!$C$17:$C$300,'Ergebnis (aggregiert)'!$D79)))</f>
        <v/>
      </c>
      <c r="H79" s="61" t="str">
        <f>IF(OR(D79="Beladung aus dem Netz eines anderen Netzbetreibers", D79="Beladung ohne Netznutzung"), "",IF($B79="","",SUMIFS('Ergebnis (detailliert)'!$I$17:$I$1001,'Ergebnis (detailliert)'!$B$17:$B$1001,'Ergebnis (aggregiert)'!$B79,'Ergebnis (detailliert)'!$C$17:$C$1001,'Ergebnis (aggregiert)'!$D79)))</f>
        <v/>
      </c>
      <c r="I79" s="63" t="str">
        <f>IF(OR(D79="Beladung aus dem Netz eines anderen Netzbetreibers", D79="Beladung ohne Netznutzung"), "",IF($B79="","",SUMIFS('Ergebnis (detailliert)'!$K$17:$K$1001,'Ergebnis (detailliert)'!$B$17:$B$1001,'Ergebnis (aggregiert)'!$B79,'Ergebnis (detailliert)'!$C$17:$C$1001,'Ergebnis (aggregiert)'!$D79)))</f>
        <v/>
      </c>
      <c r="J79" s="64" t="str">
        <f>IF(OR(D79="Beladung aus dem Netz eines anderen Netzbetreibers", D79="Beladung ohne Netznutzung"), "",IF($B79="","",SUMIFS('Ergebnis (detailliert)'!$M$17:$M$1001,'Ergebnis (detailliert)'!$B$17:$B$1001,'Ergebnis (aggregiert)'!$B79,'Ergebnis (detailliert)'!$C$17:$C$1001,'Ergebnis (aggregiert)'!$D79)))</f>
        <v/>
      </c>
      <c r="K79" s="52" t="str">
        <f>IFERROR(IF(ISBLANK(B79),"",IF(COUNTIF(Beladung!$B$17:$B$300,'Ergebnis (aggregiert)'!B79)=0,"Fehler: Reiter 'Beladung des Speichers' wurde für diesen Speicher nicht ausgefüllt",IF(COUNTIF(Entladung!$B$17:$B$300,'Ergebnis (aggregiert)'!B79)=0,"Fehler: Reiter 'Entladung des Speichers' wurde für diesen Speicher nicht ausgefüllt",""))),"Fehler: nicht alle Datenblätter für diesen Speicher wurden vollständig befüllt")</f>
        <v/>
      </c>
    </row>
    <row r="80" spans="1:11" x14ac:dyDescent="0.25">
      <c r="A80" s="142" t="str">
        <f>_xlfn.IFNA(VLOOKUP(B80,Stammdaten!$A$17:$B$300,2,FALSE),"")</f>
        <v/>
      </c>
      <c r="B80" s="59" t="str">
        <f>IF(Stammdaten!A80="","",Stammdaten!A80)</f>
        <v/>
      </c>
      <c r="C80" s="59" t="str">
        <f>IF(B80="","",VLOOKUP(B80,Stammdaten!A80:F363,6,FALSE))</f>
        <v/>
      </c>
      <c r="D80" s="60" t="str">
        <f>IF(A80="","",IF(OR(Beladung!C80="Beladung aus dem Netz eines anderen Netzbetreibers",Beladung!C80="Beladung ohne Netznutzung"),Beladung!C80,"Beladung aus dem Netz der "&amp;Stammdaten!$F$3))</f>
        <v/>
      </c>
      <c r="E80" s="60" t="str">
        <f t="shared" si="4"/>
        <v/>
      </c>
      <c r="F80" s="61" t="str">
        <f>IF(OR(D80="Beladung aus dem Netz eines anderen Netzbetreibers", D80="Beladung ohne Netznutzung"),"",IF(B80="","",SUMIFS('Ergebnis (detailliert)'!$E$17:$E$300,'Ergebnis (detailliert)'!$B$17:$B$300,'Ergebnis (aggregiert)'!$B80,'Ergebnis (detailliert)'!$C$17:$C$300,'Ergebnis (aggregiert)'!$D80)))</f>
        <v/>
      </c>
      <c r="G80" s="62" t="str">
        <f>IF(OR(D80="Beladung aus dem Netz eines anderen Netzbetreibers", D80="Beladung ohne Netznutzung"), "",IF($B80="","",SUMIFS('Ergebnis (detailliert)'!$F$17:$F$300,'Ergebnis (detailliert)'!$B$17:$B$300,'Ergebnis (aggregiert)'!$B80,'Ergebnis (detailliert)'!$C$17:$C$300,'Ergebnis (aggregiert)'!$D80)))</f>
        <v/>
      </c>
      <c r="H80" s="61" t="str">
        <f>IF(OR(D80="Beladung aus dem Netz eines anderen Netzbetreibers", D80="Beladung ohne Netznutzung"), "",IF($B80="","",SUMIFS('Ergebnis (detailliert)'!$I$17:$I$1001,'Ergebnis (detailliert)'!$B$17:$B$1001,'Ergebnis (aggregiert)'!$B80,'Ergebnis (detailliert)'!$C$17:$C$1001,'Ergebnis (aggregiert)'!$D80)))</f>
        <v/>
      </c>
      <c r="I80" s="63" t="str">
        <f>IF(OR(D80="Beladung aus dem Netz eines anderen Netzbetreibers", D80="Beladung ohne Netznutzung"), "",IF($B80="","",SUMIFS('Ergebnis (detailliert)'!$K$17:$K$1001,'Ergebnis (detailliert)'!$B$17:$B$1001,'Ergebnis (aggregiert)'!$B80,'Ergebnis (detailliert)'!$C$17:$C$1001,'Ergebnis (aggregiert)'!$D80)))</f>
        <v/>
      </c>
      <c r="J80" s="64" t="str">
        <f>IF(OR(D80="Beladung aus dem Netz eines anderen Netzbetreibers", D80="Beladung ohne Netznutzung"), "",IF($B80="","",SUMIFS('Ergebnis (detailliert)'!$M$17:$M$1001,'Ergebnis (detailliert)'!$B$17:$B$1001,'Ergebnis (aggregiert)'!$B80,'Ergebnis (detailliert)'!$C$17:$C$1001,'Ergebnis (aggregiert)'!$D80)))</f>
        <v/>
      </c>
      <c r="K80" s="52" t="str">
        <f>IFERROR(IF(ISBLANK(B80),"",IF(COUNTIF(Beladung!$B$17:$B$300,'Ergebnis (aggregiert)'!B80)=0,"Fehler: Reiter 'Beladung des Speichers' wurde für diesen Speicher nicht ausgefüllt",IF(COUNTIF(Entladung!$B$17:$B$300,'Ergebnis (aggregiert)'!B80)=0,"Fehler: Reiter 'Entladung des Speichers' wurde für diesen Speicher nicht ausgefüllt",""))),"Fehler: nicht alle Datenblätter für diesen Speicher wurden vollständig befüllt")</f>
        <v/>
      </c>
    </row>
    <row r="81" spans="1:11" x14ac:dyDescent="0.25">
      <c r="A81" s="142" t="str">
        <f>_xlfn.IFNA(VLOOKUP(B81,Stammdaten!$A$17:$B$300,2,FALSE),"")</f>
        <v/>
      </c>
      <c r="B81" s="59" t="str">
        <f>IF(Stammdaten!A81="","",Stammdaten!A81)</f>
        <v/>
      </c>
      <c r="C81" s="59" t="str">
        <f>IF(B81="","",VLOOKUP(B81,Stammdaten!A81:F364,6,FALSE))</f>
        <v/>
      </c>
      <c r="D81" s="60" t="str">
        <f>IF(A81="","",IF(OR(Beladung!C81="Beladung aus dem Netz eines anderen Netzbetreibers",Beladung!C81="Beladung ohne Netznutzung"),Beladung!C81,"Beladung aus dem Netz der "&amp;Stammdaten!$F$3))</f>
        <v/>
      </c>
      <c r="E81" s="60" t="str">
        <f t="shared" ref="E81:E144" si="5">IF(B81="","",$C$11)</f>
        <v/>
      </c>
      <c r="F81" s="61" t="str">
        <f>IF(OR(D81="Beladung aus dem Netz eines anderen Netzbetreibers", D81="Beladung ohne Netznutzung"),"",IF(B81="","",SUMIFS('Ergebnis (detailliert)'!$E$17:$E$300,'Ergebnis (detailliert)'!$B$17:$B$300,'Ergebnis (aggregiert)'!$B81,'Ergebnis (detailliert)'!$C$17:$C$300,'Ergebnis (aggregiert)'!$D81)))</f>
        <v/>
      </c>
      <c r="G81" s="62" t="str">
        <f>IF(OR(D81="Beladung aus dem Netz eines anderen Netzbetreibers", D81="Beladung ohne Netznutzung"), "",IF($B81="","",SUMIFS('Ergebnis (detailliert)'!$F$17:$F$300,'Ergebnis (detailliert)'!$B$17:$B$300,'Ergebnis (aggregiert)'!$B81,'Ergebnis (detailliert)'!$C$17:$C$300,'Ergebnis (aggregiert)'!$D81)))</f>
        <v/>
      </c>
      <c r="H81" s="61" t="str">
        <f>IF(OR(D81="Beladung aus dem Netz eines anderen Netzbetreibers", D81="Beladung ohne Netznutzung"), "",IF($B81="","",SUMIFS('Ergebnis (detailliert)'!$I$17:$I$1001,'Ergebnis (detailliert)'!$B$17:$B$1001,'Ergebnis (aggregiert)'!$B81,'Ergebnis (detailliert)'!$C$17:$C$1001,'Ergebnis (aggregiert)'!$D81)))</f>
        <v/>
      </c>
      <c r="I81" s="63" t="str">
        <f>IF(OR(D81="Beladung aus dem Netz eines anderen Netzbetreibers", D81="Beladung ohne Netznutzung"), "",IF($B81="","",SUMIFS('Ergebnis (detailliert)'!$K$17:$K$1001,'Ergebnis (detailliert)'!$B$17:$B$1001,'Ergebnis (aggregiert)'!$B81,'Ergebnis (detailliert)'!$C$17:$C$1001,'Ergebnis (aggregiert)'!$D81)))</f>
        <v/>
      </c>
      <c r="J81" s="64" t="str">
        <f>IF(OR(D81="Beladung aus dem Netz eines anderen Netzbetreibers", D81="Beladung ohne Netznutzung"), "",IF($B81="","",SUMIFS('Ergebnis (detailliert)'!$M$17:$M$1001,'Ergebnis (detailliert)'!$B$17:$B$1001,'Ergebnis (aggregiert)'!$B81,'Ergebnis (detailliert)'!$C$17:$C$1001,'Ergebnis (aggregiert)'!$D81)))</f>
        <v/>
      </c>
      <c r="K81" s="52" t="str">
        <f>IFERROR(IF(ISBLANK(B81),"",IF(COUNTIF(Beladung!$B$17:$B$300,'Ergebnis (aggregiert)'!B81)=0,"Fehler: Reiter 'Beladung des Speichers' wurde für diesen Speicher nicht ausgefüllt",IF(COUNTIF(Entladung!$B$17:$B$300,'Ergebnis (aggregiert)'!B81)=0,"Fehler: Reiter 'Entladung des Speichers' wurde für diesen Speicher nicht ausgefüllt",""))),"Fehler: nicht alle Datenblätter für diesen Speicher wurden vollständig befüllt")</f>
        <v/>
      </c>
    </row>
    <row r="82" spans="1:11" x14ac:dyDescent="0.25">
      <c r="A82" s="142" t="str">
        <f>_xlfn.IFNA(VLOOKUP(B82,Stammdaten!$A$17:$B$300,2,FALSE),"")</f>
        <v/>
      </c>
      <c r="B82" s="59" t="str">
        <f>IF(Stammdaten!A82="","",Stammdaten!A82)</f>
        <v/>
      </c>
      <c r="C82" s="59" t="str">
        <f>IF(B82="","",VLOOKUP(B82,Stammdaten!A82:F365,6,FALSE))</f>
        <v/>
      </c>
      <c r="D82" s="60" t="str">
        <f>IF(A82="","",IF(OR(Beladung!C82="Beladung aus dem Netz eines anderen Netzbetreibers",Beladung!C82="Beladung ohne Netznutzung"),Beladung!C82,"Beladung aus dem Netz der "&amp;Stammdaten!$F$3))</f>
        <v/>
      </c>
      <c r="E82" s="60" t="str">
        <f t="shared" si="5"/>
        <v/>
      </c>
      <c r="F82" s="61" t="str">
        <f>IF(OR(D82="Beladung aus dem Netz eines anderen Netzbetreibers", D82="Beladung ohne Netznutzung"),"",IF(B82="","",SUMIFS('Ergebnis (detailliert)'!$E$17:$E$300,'Ergebnis (detailliert)'!$B$17:$B$300,'Ergebnis (aggregiert)'!$B82,'Ergebnis (detailliert)'!$C$17:$C$300,'Ergebnis (aggregiert)'!$D82)))</f>
        <v/>
      </c>
      <c r="G82" s="62" t="str">
        <f>IF(OR(D82="Beladung aus dem Netz eines anderen Netzbetreibers", D82="Beladung ohne Netznutzung"), "",IF($B82="","",SUMIFS('Ergebnis (detailliert)'!$F$17:$F$300,'Ergebnis (detailliert)'!$B$17:$B$300,'Ergebnis (aggregiert)'!$B82,'Ergebnis (detailliert)'!$C$17:$C$300,'Ergebnis (aggregiert)'!$D82)))</f>
        <v/>
      </c>
      <c r="H82" s="61" t="str">
        <f>IF(OR(D82="Beladung aus dem Netz eines anderen Netzbetreibers", D82="Beladung ohne Netznutzung"), "",IF($B82="","",SUMIFS('Ergebnis (detailliert)'!$I$17:$I$1001,'Ergebnis (detailliert)'!$B$17:$B$1001,'Ergebnis (aggregiert)'!$B82,'Ergebnis (detailliert)'!$C$17:$C$1001,'Ergebnis (aggregiert)'!$D82)))</f>
        <v/>
      </c>
      <c r="I82" s="63" t="str">
        <f>IF(OR(D82="Beladung aus dem Netz eines anderen Netzbetreibers", D82="Beladung ohne Netznutzung"), "",IF($B82="","",SUMIFS('Ergebnis (detailliert)'!$K$17:$K$1001,'Ergebnis (detailliert)'!$B$17:$B$1001,'Ergebnis (aggregiert)'!$B82,'Ergebnis (detailliert)'!$C$17:$C$1001,'Ergebnis (aggregiert)'!$D82)))</f>
        <v/>
      </c>
      <c r="J82" s="64" t="str">
        <f>IF(OR(D82="Beladung aus dem Netz eines anderen Netzbetreibers", D82="Beladung ohne Netznutzung"), "",IF($B82="","",SUMIFS('Ergebnis (detailliert)'!$M$17:$M$1001,'Ergebnis (detailliert)'!$B$17:$B$1001,'Ergebnis (aggregiert)'!$B82,'Ergebnis (detailliert)'!$C$17:$C$1001,'Ergebnis (aggregiert)'!$D82)))</f>
        <v/>
      </c>
      <c r="K82" s="52" t="str">
        <f>IFERROR(IF(ISBLANK(B82),"",IF(COUNTIF(Beladung!$B$17:$B$300,'Ergebnis (aggregiert)'!B82)=0,"Fehler: Reiter 'Beladung des Speichers' wurde für diesen Speicher nicht ausgefüllt",IF(COUNTIF(Entladung!$B$17:$B$300,'Ergebnis (aggregiert)'!B82)=0,"Fehler: Reiter 'Entladung des Speichers' wurde für diesen Speicher nicht ausgefüllt",""))),"Fehler: nicht alle Datenblätter für diesen Speicher wurden vollständig befüllt")</f>
        <v/>
      </c>
    </row>
    <row r="83" spans="1:11" x14ac:dyDescent="0.25">
      <c r="A83" s="142" t="str">
        <f>_xlfn.IFNA(VLOOKUP(B83,Stammdaten!$A$17:$B$300,2,FALSE),"")</f>
        <v/>
      </c>
      <c r="B83" s="59" t="str">
        <f>IF(Stammdaten!A83="","",Stammdaten!A83)</f>
        <v/>
      </c>
      <c r="C83" s="59" t="str">
        <f>IF(B83="","",VLOOKUP(B83,Stammdaten!A83:F366,6,FALSE))</f>
        <v/>
      </c>
      <c r="D83" s="60" t="str">
        <f>IF(A83="","",IF(OR(Beladung!C83="Beladung aus dem Netz eines anderen Netzbetreibers",Beladung!C83="Beladung ohne Netznutzung"),Beladung!C83,"Beladung aus dem Netz der "&amp;Stammdaten!$F$3))</f>
        <v/>
      </c>
      <c r="E83" s="60" t="str">
        <f t="shared" si="5"/>
        <v/>
      </c>
      <c r="F83" s="61" t="str">
        <f>IF(OR(D83="Beladung aus dem Netz eines anderen Netzbetreibers", D83="Beladung ohne Netznutzung"),"",IF(B83="","",SUMIFS('Ergebnis (detailliert)'!$E$17:$E$300,'Ergebnis (detailliert)'!$B$17:$B$300,'Ergebnis (aggregiert)'!$B83,'Ergebnis (detailliert)'!$C$17:$C$300,'Ergebnis (aggregiert)'!$D83)))</f>
        <v/>
      </c>
      <c r="G83" s="62" t="str">
        <f>IF(OR(D83="Beladung aus dem Netz eines anderen Netzbetreibers", D83="Beladung ohne Netznutzung"), "",IF($B83="","",SUMIFS('Ergebnis (detailliert)'!$F$17:$F$300,'Ergebnis (detailliert)'!$B$17:$B$300,'Ergebnis (aggregiert)'!$B83,'Ergebnis (detailliert)'!$C$17:$C$300,'Ergebnis (aggregiert)'!$D83)))</f>
        <v/>
      </c>
      <c r="H83" s="61" t="str">
        <f>IF(OR(D83="Beladung aus dem Netz eines anderen Netzbetreibers", D83="Beladung ohne Netznutzung"), "",IF($B83="","",SUMIFS('Ergebnis (detailliert)'!$I$17:$I$1001,'Ergebnis (detailliert)'!$B$17:$B$1001,'Ergebnis (aggregiert)'!$B83,'Ergebnis (detailliert)'!$C$17:$C$1001,'Ergebnis (aggregiert)'!$D83)))</f>
        <v/>
      </c>
      <c r="I83" s="63" t="str">
        <f>IF(OR(D83="Beladung aus dem Netz eines anderen Netzbetreibers", D83="Beladung ohne Netznutzung"), "",IF($B83="","",SUMIFS('Ergebnis (detailliert)'!$K$17:$K$1001,'Ergebnis (detailliert)'!$B$17:$B$1001,'Ergebnis (aggregiert)'!$B83,'Ergebnis (detailliert)'!$C$17:$C$1001,'Ergebnis (aggregiert)'!$D83)))</f>
        <v/>
      </c>
      <c r="J83" s="64" t="str">
        <f>IF(OR(D83="Beladung aus dem Netz eines anderen Netzbetreibers", D83="Beladung ohne Netznutzung"), "",IF($B83="","",SUMIFS('Ergebnis (detailliert)'!$M$17:$M$1001,'Ergebnis (detailliert)'!$B$17:$B$1001,'Ergebnis (aggregiert)'!$B83,'Ergebnis (detailliert)'!$C$17:$C$1001,'Ergebnis (aggregiert)'!$D83)))</f>
        <v/>
      </c>
      <c r="K83" s="52" t="str">
        <f>IFERROR(IF(ISBLANK(B83),"",IF(COUNTIF(Beladung!$B$17:$B$300,'Ergebnis (aggregiert)'!B83)=0,"Fehler: Reiter 'Beladung des Speichers' wurde für diesen Speicher nicht ausgefüllt",IF(COUNTIF(Entladung!$B$17:$B$300,'Ergebnis (aggregiert)'!B83)=0,"Fehler: Reiter 'Entladung des Speichers' wurde für diesen Speicher nicht ausgefüllt",""))),"Fehler: nicht alle Datenblätter für diesen Speicher wurden vollständig befüllt")</f>
        <v/>
      </c>
    </row>
    <row r="84" spans="1:11" x14ac:dyDescent="0.25">
      <c r="A84" s="142" t="str">
        <f>_xlfn.IFNA(VLOOKUP(B84,Stammdaten!$A$17:$B$300,2,FALSE),"")</f>
        <v/>
      </c>
      <c r="B84" s="59" t="str">
        <f>IF(Stammdaten!A84="","",Stammdaten!A84)</f>
        <v/>
      </c>
      <c r="C84" s="59" t="str">
        <f>IF(B84="","",VLOOKUP(B84,Stammdaten!A84:F367,6,FALSE))</f>
        <v/>
      </c>
      <c r="D84" s="60" t="str">
        <f>IF(A84="","",IF(OR(Beladung!C84="Beladung aus dem Netz eines anderen Netzbetreibers",Beladung!C84="Beladung ohne Netznutzung"),Beladung!C84,"Beladung aus dem Netz der "&amp;Stammdaten!$F$3))</f>
        <v/>
      </c>
      <c r="E84" s="60" t="str">
        <f t="shared" si="5"/>
        <v/>
      </c>
      <c r="F84" s="61" t="str">
        <f>IF(OR(D84="Beladung aus dem Netz eines anderen Netzbetreibers", D84="Beladung ohne Netznutzung"),"",IF(B84="","",SUMIFS('Ergebnis (detailliert)'!$E$17:$E$300,'Ergebnis (detailliert)'!$B$17:$B$300,'Ergebnis (aggregiert)'!$B84,'Ergebnis (detailliert)'!$C$17:$C$300,'Ergebnis (aggregiert)'!$D84)))</f>
        <v/>
      </c>
      <c r="G84" s="62" t="str">
        <f>IF(OR(D84="Beladung aus dem Netz eines anderen Netzbetreibers", D84="Beladung ohne Netznutzung"), "",IF($B84="","",SUMIFS('Ergebnis (detailliert)'!$F$17:$F$300,'Ergebnis (detailliert)'!$B$17:$B$300,'Ergebnis (aggregiert)'!$B84,'Ergebnis (detailliert)'!$C$17:$C$300,'Ergebnis (aggregiert)'!$D84)))</f>
        <v/>
      </c>
      <c r="H84" s="61" t="str">
        <f>IF(OR(D84="Beladung aus dem Netz eines anderen Netzbetreibers", D84="Beladung ohne Netznutzung"), "",IF($B84="","",SUMIFS('Ergebnis (detailliert)'!$I$17:$I$1001,'Ergebnis (detailliert)'!$B$17:$B$1001,'Ergebnis (aggregiert)'!$B84,'Ergebnis (detailliert)'!$C$17:$C$1001,'Ergebnis (aggregiert)'!$D84)))</f>
        <v/>
      </c>
      <c r="I84" s="63" t="str">
        <f>IF(OR(D84="Beladung aus dem Netz eines anderen Netzbetreibers", D84="Beladung ohne Netznutzung"), "",IF($B84="","",SUMIFS('Ergebnis (detailliert)'!$K$17:$K$1001,'Ergebnis (detailliert)'!$B$17:$B$1001,'Ergebnis (aggregiert)'!$B84,'Ergebnis (detailliert)'!$C$17:$C$1001,'Ergebnis (aggregiert)'!$D84)))</f>
        <v/>
      </c>
      <c r="J84" s="64" t="str">
        <f>IF(OR(D84="Beladung aus dem Netz eines anderen Netzbetreibers", D84="Beladung ohne Netznutzung"), "",IF($B84="","",SUMIFS('Ergebnis (detailliert)'!$M$17:$M$1001,'Ergebnis (detailliert)'!$B$17:$B$1001,'Ergebnis (aggregiert)'!$B84,'Ergebnis (detailliert)'!$C$17:$C$1001,'Ergebnis (aggregiert)'!$D84)))</f>
        <v/>
      </c>
      <c r="K84" s="52" t="str">
        <f>IFERROR(IF(ISBLANK(B84),"",IF(COUNTIF(Beladung!$B$17:$B$300,'Ergebnis (aggregiert)'!B84)=0,"Fehler: Reiter 'Beladung des Speichers' wurde für diesen Speicher nicht ausgefüllt",IF(COUNTIF(Entladung!$B$17:$B$300,'Ergebnis (aggregiert)'!B84)=0,"Fehler: Reiter 'Entladung des Speichers' wurde für diesen Speicher nicht ausgefüllt",""))),"Fehler: nicht alle Datenblätter für diesen Speicher wurden vollständig befüllt")</f>
        <v/>
      </c>
    </row>
    <row r="85" spans="1:11" x14ac:dyDescent="0.25">
      <c r="A85" s="142" t="str">
        <f>_xlfn.IFNA(VLOOKUP(B85,Stammdaten!$A$17:$B$300,2,FALSE),"")</f>
        <v/>
      </c>
      <c r="B85" s="59" t="str">
        <f>IF(Stammdaten!A85="","",Stammdaten!A85)</f>
        <v/>
      </c>
      <c r="C85" s="59" t="str">
        <f>IF(B85="","",VLOOKUP(B85,Stammdaten!A85:F368,6,FALSE))</f>
        <v/>
      </c>
      <c r="D85" s="60" t="str">
        <f>IF(A85="","",IF(OR(Beladung!C85="Beladung aus dem Netz eines anderen Netzbetreibers",Beladung!C85="Beladung ohne Netznutzung"),Beladung!C85,"Beladung aus dem Netz der "&amp;Stammdaten!$F$3))</f>
        <v/>
      </c>
      <c r="E85" s="60" t="str">
        <f t="shared" si="5"/>
        <v/>
      </c>
      <c r="F85" s="61" t="str">
        <f>IF(OR(D85="Beladung aus dem Netz eines anderen Netzbetreibers", D85="Beladung ohne Netznutzung"),"",IF(B85="","",SUMIFS('Ergebnis (detailliert)'!$E$17:$E$300,'Ergebnis (detailliert)'!$B$17:$B$300,'Ergebnis (aggregiert)'!$B85,'Ergebnis (detailliert)'!$C$17:$C$300,'Ergebnis (aggregiert)'!$D85)))</f>
        <v/>
      </c>
      <c r="G85" s="62" t="str">
        <f>IF(OR(D85="Beladung aus dem Netz eines anderen Netzbetreibers", D85="Beladung ohne Netznutzung"), "",IF($B85="","",SUMIFS('Ergebnis (detailliert)'!$F$17:$F$300,'Ergebnis (detailliert)'!$B$17:$B$300,'Ergebnis (aggregiert)'!$B85,'Ergebnis (detailliert)'!$C$17:$C$300,'Ergebnis (aggregiert)'!$D85)))</f>
        <v/>
      </c>
      <c r="H85" s="61" t="str">
        <f>IF(OR(D85="Beladung aus dem Netz eines anderen Netzbetreibers", D85="Beladung ohne Netznutzung"), "",IF($B85="","",SUMIFS('Ergebnis (detailliert)'!$I$17:$I$1001,'Ergebnis (detailliert)'!$B$17:$B$1001,'Ergebnis (aggregiert)'!$B85,'Ergebnis (detailliert)'!$C$17:$C$1001,'Ergebnis (aggregiert)'!$D85)))</f>
        <v/>
      </c>
      <c r="I85" s="63" t="str">
        <f>IF(OR(D85="Beladung aus dem Netz eines anderen Netzbetreibers", D85="Beladung ohne Netznutzung"), "",IF($B85="","",SUMIFS('Ergebnis (detailliert)'!$K$17:$K$1001,'Ergebnis (detailliert)'!$B$17:$B$1001,'Ergebnis (aggregiert)'!$B85,'Ergebnis (detailliert)'!$C$17:$C$1001,'Ergebnis (aggregiert)'!$D85)))</f>
        <v/>
      </c>
      <c r="J85" s="64" t="str">
        <f>IF(OR(D85="Beladung aus dem Netz eines anderen Netzbetreibers", D85="Beladung ohne Netznutzung"), "",IF($B85="","",SUMIFS('Ergebnis (detailliert)'!$M$17:$M$1001,'Ergebnis (detailliert)'!$B$17:$B$1001,'Ergebnis (aggregiert)'!$B85,'Ergebnis (detailliert)'!$C$17:$C$1001,'Ergebnis (aggregiert)'!$D85)))</f>
        <v/>
      </c>
      <c r="K85" s="52" t="str">
        <f>IFERROR(IF(ISBLANK(B85),"",IF(COUNTIF(Beladung!$B$17:$B$300,'Ergebnis (aggregiert)'!B85)=0,"Fehler: Reiter 'Beladung des Speichers' wurde für diesen Speicher nicht ausgefüllt",IF(COUNTIF(Entladung!$B$17:$B$300,'Ergebnis (aggregiert)'!B85)=0,"Fehler: Reiter 'Entladung des Speichers' wurde für diesen Speicher nicht ausgefüllt",""))),"Fehler: nicht alle Datenblätter für diesen Speicher wurden vollständig befüllt")</f>
        <v/>
      </c>
    </row>
    <row r="86" spans="1:11" x14ac:dyDescent="0.25">
      <c r="A86" s="142" t="str">
        <f>_xlfn.IFNA(VLOOKUP(B86,Stammdaten!$A$17:$B$300,2,FALSE),"")</f>
        <v/>
      </c>
      <c r="B86" s="59" t="str">
        <f>IF(Stammdaten!A86="","",Stammdaten!A86)</f>
        <v/>
      </c>
      <c r="C86" s="59" t="str">
        <f>IF(B86="","",VLOOKUP(B86,Stammdaten!A86:F369,6,FALSE))</f>
        <v/>
      </c>
      <c r="D86" s="60" t="str">
        <f>IF(A86="","",IF(OR(Beladung!C86="Beladung aus dem Netz eines anderen Netzbetreibers",Beladung!C86="Beladung ohne Netznutzung"),Beladung!C86,"Beladung aus dem Netz der "&amp;Stammdaten!$F$3))</f>
        <v/>
      </c>
      <c r="E86" s="60" t="str">
        <f t="shared" si="5"/>
        <v/>
      </c>
      <c r="F86" s="61" t="str">
        <f>IF(OR(D86="Beladung aus dem Netz eines anderen Netzbetreibers", D86="Beladung ohne Netznutzung"),"",IF(B86="","",SUMIFS('Ergebnis (detailliert)'!$E$17:$E$300,'Ergebnis (detailliert)'!$B$17:$B$300,'Ergebnis (aggregiert)'!$B86,'Ergebnis (detailliert)'!$C$17:$C$300,'Ergebnis (aggregiert)'!$D86)))</f>
        <v/>
      </c>
      <c r="G86" s="62" t="str">
        <f>IF(OR(D86="Beladung aus dem Netz eines anderen Netzbetreibers", D86="Beladung ohne Netznutzung"), "",IF($B86="","",SUMIFS('Ergebnis (detailliert)'!$F$17:$F$300,'Ergebnis (detailliert)'!$B$17:$B$300,'Ergebnis (aggregiert)'!$B86,'Ergebnis (detailliert)'!$C$17:$C$300,'Ergebnis (aggregiert)'!$D86)))</f>
        <v/>
      </c>
      <c r="H86" s="61" t="str">
        <f>IF(OR(D86="Beladung aus dem Netz eines anderen Netzbetreibers", D86="Beladung ohne Netznutzung"), "",IF($B86="","",SUMIFS('Ergebnis (detailliert)'!$I$17:$I$1001,'Ergebnis (detailliert)'!$B$17:$B$1001,'Ergebnis (aggregiert)'!$B86,'Ergebnis (detailliert)'!$C$17:$C$1001,'Ergebnis (aggregiert)'!$D86)))</f>
        <v/>
      </c>
      <c r="I86" s="63" t="str">
        <f>IF(OR(D86="Beladung aus dem Netz eines anderen Netzbetreibers", D86="Beladung ohne Netznutzung"), "",IF($B86="","",SUMIFS('Ergebnis (detailliert)'!$K$17:$K$1001,'Ergebnis (detailliert)'!$B$17:$B$1001,'Ergebnis (aggregiert)'!$B86,'Ergebnis (detailliert)'!$C$17:$C$1001,'Ergebnis (aggregiert)'!$D86)))</f>
        <v/>
      </c>
      <c r="J86" s="64" t="str">
        <f>IF(OR(D86="Beladung aus dem Netz eines anderen Netzbetreibers", D86="Beladung ohne Netznutzung"), "",IF($B86="","",SUMIFS('Ergebnis (detailliert)'!$M$17:$M$1001,'Ergebnis (detailliert)'!$B$17:$B$1001,'Ergebnis (aggregiert)'!$B86,'Ergebnis (detailliert)'!$C$17:$C$1001,'Ergebnis (aggregiert)'!$D86)))</f>
        <v/>
      </c>
      <c r="K86" s="52" t="str">
        <f>IFERROR(IF(ISBLANK(B86),"",IF(COUNTIF(Beladung!$B$17:$B$300,'Ergebnis (aggregiert)'!B86)=0,"Fehler: Reiter 'Beladung des Speichers' wurde für diesen Speicher nicht ausgefüllt",IF(COUNTIF(Entladung!$B$17:$B$300,'Ergebnis (aggregiert)'!B86)=0,"Fehler: Reiter 'Entladung des Speichers' wurde für diesen Speicher nicht ausgefüllt",""))),"Fehler: nicht alle Datenblätter für diesen Speicher wurden vollständig befüllt")</f>
        <v/>
      </c>
    </row>
    <row r="87" spans="1:11" x14ac:dyDescent="0.25">
      <c r="A87" s="142" t="str">
        <f>_xlfn.IFNA(VLOOKUP(B87,Stammdaten!$A$17:$B$300,2,FALSE),"")</f>
        <v/>
      </c>
      <c r="B87" s="59" t="str">
        <f>IF(Stammdaten!A87="","",Stammdaten!A87)</f>
        <v/>
      </c>
      <c r="C87" s="59" t="str">
        <f>IF(B87="","",VLOOKUP(B87,Stammdaten!A87:F370,6,FALSE))</f>
        <v/>
      </c>
      <c r="D87" s="60" t="str">
        <f>IF(A87="","",IF(OR(Beladung!C87="Beladung aus dem Netz eines anderen Netzbetreibers",Beladung!C87="Beladung ohne Netznutzung"),Beladung!C87,"Beladung aus dem Netz der "&amp;Stammdaten!$F$3))</f>
        <v/>
      </c>
      <c r="E87" s="60" t="str">
        <f t="shared" si="5"/>
        <v/>
      </c>
      <c r="F87" s="61" t="str">
        <f>IF(OR(D87="Beladung aus dem Netz eines anderen Netzbetreibers", D87="Beladung ohne Netznutzung"),"",IF(B87="","",SUMIFS('Ergebnis (detailliert)'!$E$17:$E$300,'Ergebnis (detailliert)'!$B$17:$B$300,'Ergebnis (aggregiert)'!$B87,'Ergebnis (detailliert)'!$C$17:$C$300,'Ergebnis (aggregiert)'!$D87)))</f>
        <v/>
      </c>
      <c r="G87" s="62" t="str">
        <f>IF(OR(D87="Beladung aus dem Netz eines anderen Netzbetreibers", D87="Beladung ohne Netznutzung"), "",IF($B87="","",SUMIFS('Ergebnis (detailliert)'!$F$17:$F$300,'Ergebnis (detailliert)'!$B$17:$B$300,'Ergebnis (aggregiert)'!$B87,'Ergebnis (detailliert)'!$C$17:$C$300,'Ergebnis (aggregiert)'!$D87)))</f>
        <v/>
      </c>
      <c r="H87" s="61" t="str">
        <f>IF(OR(D87="Beladung aus dem Netz eines anderen Netzbetreibers", D87="Beladung ohne Netznutzung"), "",IF($B87="","",SUMIFS('Ergebnis (detailliert)'!$I$17:$I$1001,'Ergebnis (detailliert)'!$B$17:$B$1001,'Ergebnis (aggregiert)'!$B87,'Ergebnis (detailliert)'!$C$17:$C$1001,'Ergebnis (aggregiert)'!$D87)))</f>
        <v/>
      </c>
      <c r="I87" s="63" t="str">
        <f>IF(OR(D87="Beladung aus dem Netz eines anderen Netzbetreibers", D87="Beladung ohne Netznutzung"), "",IF($B87="","",SUMIFS('Ergebnis (detailliert)'!$K$17:$K$1001,'Ergebnis (detailliert)'!$B$17:$B$1001,'Ergebnis (aggregiert)'!$B87,'Ergebnis (detailliert)'!$C$17:$C$1001,'Ergebnis (aggregiert)'!$D87)))</f>
        <v/>
      </c>
      <c r="J87" s="64" t="str">
        <f>IF(OR(D87="Beladung aus dem Netz eines anderen Netzbetreibers", D87="Beladung ohne Netznutzung"), "",IF($B87="","",SUMIFS('Ergebnis (detailliert)'!$M$17:$M$1001,'Ergebnis (detailliert)'!$B$17:$B$1001,'Ergebnis (aggregiert)'!$B87,'Ergebnis (detailliert)'!$C$17:$C$1001,'Ergebnis (aggregiert)'!$D87)))</f>
        <v/>
      </c>
      <c r="K87" s="52" t="str">
        <f>IFERROR(IF(ISBLANK(B87),"",IF(COUNTIF(Beladung!$B$17:$B$300,'Ergebnis (aggregiert)'!B87)=0,"Fehler: Reiter 'Beladung des Speichers' wurde für diesen Speicher nicht ausgefüllt",IF(COUNTIF(Entladung!$B$17:$B$300,'Ergebnis (aggregiert)'!B87)=0,"Fehler: Reiter 'Entladung des Speichers' wurde für diesen Speicher nicht ausgefüllt",""))),"Fehler: nicht alle Datenblätter für diesen Speicher wurden vollständig befüllt")</f>
        <v/>
      </c>
    </row>
    <row r="88" spans="1:11" x14ac:dyDescent="0.25">
      <c r="A88" s="142" t="str">
        <f>_xlfn.IFNA(VLOOKUP(B88,Stammdaten!$A$17:$B$300,2,FALSE),"")</f>
        <v/>
      </c>
      <c r="B88" s="59" t="str">
        <f>IF(Stammdaten!A88="","",Stammdaten!A88)</f>
        <v/>
      </c>
      <c r="C88" s="59" t="str">
        <f>IF(B88="","",VLOOKUP(B88,Stammdaten!A88:F371,6,FALSE))</f>
        <v/>
      </c>
      <c r="D88" s="60" t="str">
        <f>IF(A88="","",IF(OR(Beladung!C88="Beladung aus dem Netz eines anderen Netzbetreibers",Beladung!C88="Beladung ohne Netznutzung"),Beladung!C88,"Beladung aus dem Netz der "&amp;Stammdaten!$F$3))</f>
        <v/>
      </c>
      <c r="E88" s="60" t="str">
        <f t="shared" si="5"/>
        <v/>
      </c>
      <c r="F88" s="61" t="str">
        <f>IF(OR(D88="Beladung aus dem Netz eines anderen Netzbetreibers", D88="Beladung ohne Netznutzung"),"",IF(B88="","",SUMIFS('Ergebnis (detailliert)'!$E$17:$E$300,'Ergebnis (detailliert)'!$B$17:$B$300,'Ergebnis (aggregiert)'!$B88,'Ergebnis (detailliert)'!$C$17:$C$300,'Ergebnis (aggregiert)'!$D88)))</f>
        <v/>
      </c>
      <c r="G88" s="62" t="str">
        <f>IF(OR(D88="Beladung aus dem Netz eines anderen Netzbetreibers", D88="Beladung ohne Netznutzung"), "",IF($B88="","",SUMIFS('Ergebnis (detailliert)'!$F$17:$F$300,'Ergebnis (detailliert)'!$B$17:$B$300,'Ergebnis (aggregiert)'!$B88,'Ergebnis (detailliert)'!$C$17:$C$300,'Ergebnis (aggregiert)'!$D88)))</f>
        <v/>
      </c>
      <c r="H88" s="61" t="str">
        <f>IF(OR(D88="Beladung aus dem Netz eines anderen Netzbetreibers", D88="Beladung ohne Netznutzung"), "",IF($B88="","",SUMIFS('Ergebnis (detailliert)'!$I$17:$I$1001,'Ergebnis (detailliert)'!$B$17:$B$1001,'Ergebnis (aggregiert)'!$B88,'Ergebnis (detailliert)'!$C$17:$C$1001,'Ergebnis (aggregiert)'!$D88)))</f>
        <v/>
      </c>
      <c r="I88" s="63" t="str">
        <f>IF(OR(D88="Beladung aus dem Netz eines anderen Netzbetreibers", D88="Beladung ohne Netznutzung"), "",IF($B88="","",SUMIFS('Ergebnis (detailliert)'!$K$17:$K$1001,'Ergebnis (detailliert)'!$B$17:$B$1001,'Ergebnis (aggregiert)'!$B88,'Ergebnis (detailliert)'!$C$17:$C$1001,'Ergebnis (aggregiert)'!$D88)))</f>
        <v/>
      </c>
      <c r="J88" s="64" t="str">
        <f>IF(OR(D88="Beladung aus dem Netz eines anderen Netzbetreibers", D88="Beladung ohne Netznutzung"), "",IF($B88="","",SUMIFS('Ergebnis (detailliert)'!$M$17:$M$1001,'Ergebnis (detailliert)'!$B$17:$B$1001,'Ergebnis (aggregiert)'!$B88,'Ergebnis (detailliert)'!$C$17:$C$1001,'Ergebnis (aggregiert)'!$D88)))</f>
        <v/>
      </c>
      <c r="K88" s="52" t="str">
        <f>IFERROR(IF(ISBLANK(B88),"",IF(COUNTIF(Beladung!$B$17:$B$300,'Ergebnis (aggregiert)'!B88)=0,"Fehler: Reiter 'Beladung des Speichers' wurde für diesen Speicher nicht ausgefüllt",IF(COUNTIF(Entladung!$B$17:$B$300,'Ergebnis (aggregiert)'!B88)=0,"Fehler: Reiter 'Entladung des Speichers' wurde für diesen Speicher nicht ausgefüllt",""))),"Fehler: nicht alle Datenblätter für diesen Speicher wurden vollständig befüllt")</f>
        <v/>
      </c>
    </row>
    <row r="89" spans="1:11" x14ac:dyDescent="0.25">
      <c r="A89" s="142" t="str">
        <f>_xlfn.IFNA(VLOOKUP(B89,Stammdaten!$A$17:$B$300,2,FALSE),"")</f>
        <v/>
      </c>
      <c r="B89" s="59" t="str">
        <f>IF(Stammdaten!A89="","",Stammdaten!A89)</f>
        <v/>
      </c>
      <c r="C89" s="59" t="str">
        <f>IF(B89="","",VLOOKUP(B89,Stammdaten!A89:F372,6,FALSE))</f>
        <v/>
      </c>
      <c r="D89" s="60" t="str">
        <f>IF(A89="","",IF(OR(Beladung!C89="Beladung aus dem Netz eines anderen Netzbetreibers",Beladung!C89="Beladung ohne Netznutzung"),Beladung!C89,"Beladung aus dem Netz der "&amp;Stammdaten!$F$3))</f>
        <v/>
      </c>
      <c r="E89" s="60" t="str">
        <f t="shared" si="5"/>
        <v/>
      </c>
      <c r="F89" s="61" t="str">
        <f>IF(OR(D89="Beladung aus dem Netz eines anderen Netzbetreibers", D89="Beladung ohne Netznutzung"),"",IF(B89="","",SUMIFS('Ergebnis (detailliert)'!$E$17:$E$300,'Ergebnis (detailliert)'!$B$17:$B$300,'Ergebnis (aggregiert)'!$B89,'Ergebnis (detailliert)'!$C$17:$C$300,'Ergebnis (aggregiert)'!$D89)))</f>
        <v/>
      </c>
      <c r="G89" s="62" t="str">
        <f>IF(OR(D89="Beladung aus dem Netz eines anderen Netzbetreibers", D89="Beladung ohne Netznutzung"), "",IF($B89="","",SUMIFS('Ergebnis (detailliert)'!$F$17:$F$300,'Ergebnis (detailliert)'!$B$17:$B$300,'Ergebnis (aggregiert)'!$B89,'Ergebnis (detailliert)'!$C$17:$C$300,'Ergebnis (aggregiert)'!$D89)))</f>
        <v/>
      </c>
      <c r="H89" s="61" t="str">
        <f>IF(OR(D89="Beladung aus dem Netz eines anderen Netzbetreibers", D89="Beladung ohne Netznutzung"), "",IF($B89="","",SUMIFS('Ergebnis (detailliert)'!$I$17:$I$1001,'Ergebnis (detailliert)'!$B$17:$B$1001,'Ergebnis (aggregiert)'!$B89,'Ergebnis (detailliert)'!$C$17:$C$1001,'Ergebnis (aggregiert)'!$D89)))</f>
        <v/>
      </c>
      <c r="I89" s="63" t="str">
        <f>IF(OR(D89="Beladung aus dem Netz eines anderen Netzbetreibers", D89="Beladung ohne Netznutzung"), "",IF($B89="","",SUMIFS('Ergebnis (detailliert)'!$K$17:$K$1001,'Ergebnis (detailliert)'!$B$17:$B$1001,'Ergebnis (aggregiert)'!$B89,'Ergebnis (detailliert)'!$C$17:$C$1001,'Ergebnis (aggregiert)'!$D89)))</f>
        <v/>
      </c>
      <c r="J89" s="64" t="str">
        <f>IF(OR(D89="Beladung aus dem Netz eines anderen Netzbetreibers", D89="Beladung ohne Netznutzung"), "",IF($B89="","",SUMIFS('Ergebnis (detailliert)'!$M$17:$M$1001,'Ergebnis (detailliert)'!$B$17:$B$1001,'Ergebnis (aggregiert)'!$B89,'Ergebnis (detailliert)'!$C$17:$C$1001,'Ergebnis (aggregiert)'!$D89)))</f>
        <v/>
      </c>
      <c r="K89" s="52" t="str">
        <f>IFERROR(IF(ISBLANK(B89),"",IF(COUNTIF(Beladung!$B$17:$B$300,'Ergebnis (aggregiert)'!B89)=0,"Fehler: Reiter 'Beladung des Speichers' wurde für diesen Speicher nicht ausgefüllt",IF(COUNTIF(Entladung!$B$17:$B$300,'Ergebnis (aggregiert)'!B89)=0,"Fehler: Reiter 'Entladung des Speichers' wurde für diesen Speicher nicht ausgefüllt",""))),"Fehler: nicht alle Datenblätter für diesen Speicher wurden vollständig befüllt")</f>
        <v/>
      </c>
    </row>
    <row r="90" spans="1:11" x14ac:dyDescent="0.25">
      <c r="A90" s="142" t="str">
        <f>_xlfn.IFNA(VLOOKUP(B90,Stammdaten!$A$17:$B$300,2,FALSE),"")</f>
        <v/>
      </c>
      <c r="B90" s="59" t="str">
        <f>IF(Stammdaten!A90="","",Stammdaten!A90)</f>
        <v/>
      </c>
      <c r="C90" s="59" t="str">
        <f>IF(B90="","",VLOOKUP(B90,Stammdaten!A90:F373,6,FALSE))</f>
        <v/>
      </c>
      <c r="D90" s="60" t="str">
        <f>IF(A90="","",IF(OR(Beladung!C90="Beladung aus dem Netz eines anderen Netzbetreibers",Beladung!C90="Beladung ohne Netznutzung"),Beladung!C90,"Beladung aus dem Netz der "&amp;Stammdaten!$F$3))</f>
        <v/>
      </c>
      <c r="E90" s="60" t="str">
        <f t="shared" si="5"/>
        <v/>
      </c>
      <c r="F90" s="61" t="str">
        <f>IF(OR(D90="Beladung aus dem Netz eines anderen Netzbetreibers", D90="Beladung ohne Netznutzung"),"",IF(B90="","",SUMIFS('Ergebnis (detailliert)'!$E$17:$E$300,'Ergebnis (detailliert)'!$B$17:$B$300,'Ergebnis (aggregiert)'!$B90,'Ergebnis (detailliert)'!$C$17:$C$300,'Ergebnis (aggregiert)'!$D90)))</f>
        <v/>
      </c>
      <c r="G90" s="62" t="str">
        <f>IF(OR(D90="Beladung aus dem Netz eines anderen Netzbetreibers", D90="Beladung ohne Netznutzung"), "",IF($B90="","",SUMIFS('Ergebnis (detailliert)'!$F$17:$F$300,'Ergebnis (detailliert)'!$B$17:$B$300,'Ergebnis (aggregiert)'!$B90,'Ergebnis (detailliert)'!$C$17:$C$300,'Ergebnis (aggregiert)'!$D90)))</f>
        <v/>
      </c>
      <c r="H90" s="61" t="str">
        <f>IF(OR(D90="Beladung aus dem Netz eines anderen Netzbetreibers", D90="Beladung ohne Netznutzung"), "",IF($B90="","",SUMIFS('Ergebnis (detailliert)'!$I$17:$I$1001,'Ergebnis (detailliert)'!$B$17:$B$1001,'Ergebnis (aggregiert)'!$B90,'Ergebnis (detailliert)'!$C$17:$C$1001,'Ergebnis (aggregiert)'!$D90)))</f>
        <v/>
      </c>
      <c r="I90" s="63" t="str">
        <f>IF(OR(D90="Beladung aus dem Netz eines anderen Netzbetreibers", D90="Beladung ohne Netznutzung"), "",IF($B90="","",SUMIFS('Ergebnis (detailliert)'!$K$17:$K$1001,'Ergebnis (detailliert)'!$B$17:$B$1001,'Ergebnis (aggregiert)'!$B90,'Ergebnis (detailliert)'!$C$17:$C$1001,'Ergebnis (aggregiert)'!$D90)))</f>
        <v/>
      </c>
      <c r="J90" s="64" t="str">
        <f>IF(OR(D90="Beladung aus dem Netz eines anderen Netzbetreibers", D90="Beladung ohne Netznutzung"), "",IF($B90="","",SUMIFS('Ergebnis (detailliert)'!$M$17:$M$1001,'Ergebnis (detailliert)'!$B$17:$B$1001,'Ergebnis (aggregiert)'!$B90,'Ergebnis (detailliert)'!$C$17:$C$1001,'Ergebnis (aggregiert)'!$D90)))</f>
        <v/>
      </c>
      <c r="K90" s="52" t="str">
        <f>IFERROR(IF(ISBLANK(B90),"",IF(COUNTIF(Beladung!$B$17:$B$300,'Ergebnis (aggregiert)'!B90)=0,"Fehler: Reiter 'Beladung des Speichers' wurde für diesen Speicher nicht ausgefüllt",IF(COUNTIF(Entladung!$B$17:$B$300,'Ergebnis (aggregiert)'!B90)=0,"Fehler: Reiter 'Entladung des Speichers' wurde für diesen Speicher nicht ausgefüllt",""))),"Fehler: nicht alle Datenblätter für diesen Speicher wurden vollständig befüllt")</f>
        <v/>
      </c>
    </row>
    <row r="91" spans="1:11" x14ac:dyDescent="0.25">
      <c r="A91" s="142" t="str">
        <f>_xlfn.IFNA(VLOOKUP(B91,Stammdaten!$A$17:$B$300,2,FALSE),"")</f>
        <v/>
      </c>
      <c r="B91" s="59" t="str">
        <f>IF(Stammdaten!A91="","",Stammdaten!A91)</f>
        <v/>
      </c>
      <c r="C91" s="59" t="str">
        <f>IF(B91="","",VLOOKUP(B91,Stammdaten!A91:F374,6,FALSE))</f>
        <v/>
      </c>
      <c r="D91" s="60" t="str">
        <f>IF(A91="","",IF(OR(Beladung!C91="Beladung aus dem Netz eines anderen Netzbetreibers",Beladung!C91="Beladung ohne Netznutzung"),Beladung!C91,"Beladung aus dem Netz der "&amp;Stammdaten!$F$3))</f>
        <v/>
      </c>
      <c r="E91" s="60" t="str">
        <f t="shared" si="5"/>
        <v/>
      </c>
      <c r="F91" s="61" t="str">
        <f>IF(OR(D91="Beladung aus dem Netz eines anderen Netzbetreibers", D91="Beladung ohne Netznutzung"),"",IF(B91="","",SUMIFS('Ergebnis (detailliert)'!$E$17:$E$300,'Ergebnis (detailliert)'!$B$17:$B$300,'Ergebnis (aggregiert)'!$B91,'Ergebnis (detailliert)'!$C$17:$C$300,'Ergebnis (aggregiert)'!$D91)))</f>
        <v/>
      </c>
      <c r="G91" s="62" t="str">
        <f>IF(OR(D91="Beladung aus dem Netz eines anderen Netzbetreibers", D91="Beladung ohne Netznutzung"), "",IF($B91="","",SUMIFS('Ergebnis (detailliert)'!$F$17:$F$300,'Ergebnis (detailliert)'!$B$17:$B$300,'Ergebnis (aggregiert)'!$B91,'Ergebnis (detailliert)'!$C$17:$C$300,'Ergebnis (aggregiert)'!$D91)))</f>
        <v/>
      </c>
      <c r="H91" s="61" t="str">
        <f>IF(OR(D91="Beladung aus dem Netz eines anderen Netzbetreibers", D91="Beladung ohne Netznutzung"), "",IF($B91="","",SUMIFS('Ergebnis (detailliert)'!$I$17:$I$1001,'Ergebnis (detailliert)'!$B$17:$B$1001,'Ergebnis (aggregiert)'!$B91,'Ergebnis (detailliert)'!$C$17:$C$1001,'Ergebnis (aggregiert)'!$D91)))</f>
        <v/>
      </c>
      <c r="I91" s="63" t="str">
        <f>IF(OR(D91="Beladung aus dem Netz eines anderen Netzbetreibers", D91="Beladung ohne Netznutzung"), "",IF($B91="","",SUMIFS('Ergebnis (detailliert)'!$K$17:$K$1001,'Ergebnis (detailliert)'!$B$17:$B$1001,'Ergebnis (aggregiert)'!$B91,'Ergebnis (detailliert)'!$C$17:$C$1001,'Ergebnis (aggregiert)'!$D91)))</f>
        <v/>
      </c>
      <c r="J91" s="64" t="str">
        <f>IF(OR(D91="Beladung aus dem Netz eines anderen Netzbetreibers", D91="Beladung ohne Netznutzung"), "",IF($B91="","",SUMIFS('Ergebnis (detailliert)'!$M$17:$M$1001,'Ergebnis (detailliert)'!$B$17:$B$1001,'Ergebnis (aggregiert)'!$B91,'Ergebnis (detailliert)'!$C$17:$C$1001,'Ergebnis (aggregiert)'!$D91)))</f>
        <v/>
      </c>
      <c r="K91" s="52" t="str">
        <f>IFERROR(IF(ISBLANK(B91),"",IF(COUNTIF(Beladung!$B$17:$B$300,'Ergebnis (aggregiert)'!B91)=0,"Fehler: Reiter 'Beladung des Speichers' wurde für diesen Speicher nicht ausgefüllt",IF(COUNTIF(Entladung!$B$17:$B$300,'Ergebnis (aggregiert)'!B91)=0,"Fehler: Reiter 'Entladung des Speichers' wurde für diesen Speicher nicht ausgefüllt",""))),"Fehler: nicht alle Datenblätter für diesen Speicher wurden vollständig befüllt")</f>
        <v/>
      </c>
    </row>
    <row r="92" spans="1:11" x14ac:dyDescent="0.25">
      <c r="A92" s="142" t="str">
        <f>_xlfn.IFNA(VLOOKUP(B92,Stammdaten!$A$17:$B$300,2,FALSE),"")</f>
        <v/>
      </c>
      <c r="B92" s="59" t="str">
        <f>IF(Stammdaten!A92="","",Stammdaten!A92)</f>
        <v/>
      </c>
      <c r="C92" s="59" t="str">
        <f>IF(B92="","",VLOOKUP(B92,Stammdaten!A92:F375,6,FALSE))</f>
        <v/>
      </c>
      <c r="D92" s="60" t="str">
        <f>IF(A92="","",IF(OR(Beladung!C92="Beladung aus dem Netz eines anderen Netzbetreibers",Beladung!C92="Beladung ohne Netznutzung"),Beladung!C92,"Beladung aus dem Netz der "&amp;Stammdaten!$F$3))</f>
        <v/>
      </c>
      <c r="E92" s="60" t="str">
        <f t="shared" si="5"/>
        <v/>
      </c>
      <c r="F92" s="61" t="str">
        <f>IF(OR(D92="Beladung aus dem Netz eines anderen Netzbetreibers", D92="Beladung ohne Netznutzung"),"",IF(B92="","",SUMIFS('Ergebnis (detailliert)'!$E$17:$E$300,'Ergebnis (detailliert)'!$B$17:$B$300,'Ergebnis (aggregiert)'!$B92,'Ergebnis (detailliert)'!$C$17:$C$300,'Ergebnis (aggregiert)'!$D92)))</f>
        <v/>
      </c>
      <c r="G92" s="62" t="str">
        <f>IF(OR(D92="Beladung aus dem Netz eines anderen Netzbetreibers", D92="Beladung ohne Netznutzung"), "",IF($B92="","",SUMIFS('Ergebnis (detailliert)'!$F$17:$F$300,'Ergebnis (detailliert)'!$B$17:$B$300,'Ergebnis (aggregiert)'!$B92,'Ergebnis (detailliert)'!$C$17:$C$300,'Ergebnis (aggregiert)'!$D92)))</f>
        <v/>
      </c>
      <c r="H92" s="61" t="str">
        <f>IF(OR(D92="Beladung aus dem Netz eines anderen Netzbetreibers", D92="Beladung ohne Netznutzung"), "",IF($B92="","",SUMIFS('Ergebnis (detailliert)'!$I$17:$I$1001,'Ergebnis (detailliert)'!$B$17:$B$1001,'Ergebnis (aggregiert)'!$B92,'Ergebnis (detailliert)'!$C$17:$C$1001,'Ergebnis (aggregiert)'!$D92)))</f>
        <v/>
      </c>
      <c r="I92" s="63" t="str">
        <f>IF(OR(D92="Beladung aus dem Netz eines anderen Netzbetreibers", D92="Beladung ohne Netznutzung"), "",IF($B92="","",SUMIFS('Ergebnis (detailliert)'!$K$17:$K$1001,'Ergebnis (detailliert)'!$B$17:$B$1001,'Ergebnis (aggregiert)'!$B92,'Ergebnis (detailliert)'!$C$17:$C$1001,'Ergebnis (aggregiert)'!$D92)))</f>
        <v/>
      </c>
      <c r="J92" s="64" t="str">
        <f>IF(OR(D92="Beladung aus dem Netz eines anderen Netzbetreibers", D92="Beladung ohne Netznutzung"), "",IF($B92="","",SUMIFS('Ergebnis (detailliert)'!$M$17:$M$1001,'Ergebnis (detailliert)'!$B$17:$B$1001,'Ergebnis (aggregiert)'!$B92,'Ergebnis (detailliert)'!$C$17:$C$1001,'Ergebnis (aggregiert)'!$D92)))</f>
        <v/>
      </c>
      <c r="K92" s="52" t="str">
        <f>IFERROR(IF(ISBLANK(B92),"",IF(COUNTIF(Beladung!$B$17:$B$300,'Ergebnis (aggregiert)'!B92)=0,"Fehler: Reiter 'Beladung des Speichers' wurde für diesen Speicher nicht ausgefüllt",IF(COUNTIF(Entladung!$B$17:$B$300,'Ergebnis (aggregiert)'!B92)=0,"Fehler: Reiter 'Entladung des Speichers' wurde für diesen Speicher nicht ausgefüllt",""))),"Fehler: nicht alle Datenblätter für diesen Speicher wurden vollständig befüllt")</f>
        <v/>
      </c>
    </row>
    <row r="93" spans="1:11" x14ac:dyDescent="0.25">
      <c r="A93" s="142" t="str">
        <f>_xlfn.IFNA(VLOOKUP(B93,Stammdaten!$A$17:$B$300,2,FALSE),"")</f>
        <v/>
      </c>
      <c r="B93" s="59" t="str">
        <f>IF(Stammdaten!A93="","",Stammdaten!A93)</f>
        <v/>
      </c>
      <c r="C93" s="59" t="str">
        <f>IF(B93="","",VLOOKUP(B93,Stammdaten!A93:F376,6,FALSE))</f>
        <v/>
      </c>
      <c r="D93" s="60" t="str">
        <f>IF(A93="","",IF(OR(Beladung!C93="Beladung aus dem Netz eines anderen Netzbetreibers",Beladung!C93="Beladung ohne Netznutzung"),Beladung!C93,"Beladung aus dem Netz der "&amp;Stammdaten!$F$3))</f>
        <v/>
      </c>
      <c r="E93" s="60" t="str">
        <f t="shared" si="5"/>
        <v/>
      </c>
      <c r="F93" s="61" t="str">
        <f>IF(OR(D93="Beladung aus dem Netz eines anderen Netzbetreibers", D93="Beladung ohne Netznutzung"),"",IF(B93="","",SUMIFS('Ergebnis (detailliert)'!$E$17:$E$300,'Ergebnis (detailliert)'!$B$17:$B$300,'Ergebnis (aggregiert)'!$B93,'Ergebnis (detailliert)'!$C$17:$C$300,'Ergebnis (aggregiert)'!$D93)))</f>
        <v/>
      </c>
      <c r="G93" s="62" t="str">
        <f>IF(OR(D93="Beladung aus dem Netz eines anderen Netzbetreibers", D93="Beladung ohne Netznutzung"), "",IF($B93="","",SUMIFS('Ergebnis (detailliert)'!$F$17:$F$300,'Ergebnis (detailliert)'!$B$17:$B$300,'Ergebnis (aggregiert)'!$B93,'Ergebnis (detailliert)'!$C$17:$C$300,'Ergebnis (aggregiert)'!$D93)))</f>
        <v/>
      </c>
      <c r="H93" s="61" t="str">
        <f>IF(OR(D93="Beladung aus dem Netz eines anderen Netzbetreibers", D93="Beladung ohne Netznutzung"), "",IF($B93="","",SUMIFS('Ergebnis (detailliert)'!$I$17:$I$1001,'Ergebnis (detailliert)'!$B$17:$B$1001,'Ergebnis (aggregiert)'!$B93,'Ergebnis (detailliert)'!$C$17:$C$1001,'Ergebnis (aggregiert)'!$D93)))</f>
        <v/>
      </c>
      <c r="I93" s="63" t="str">
        <f>IF(OR(D93="Beladung aus dem Netz eines anderen Netzbetreibers", D93="Beladung ohne Netznutzung"), "",IF($B93="","",SUMIFS('Ergebnis (detailliert)'!$K$17:$K$1001,'Ergebnis (detailliert)'!$B$17:$B$1001,'Ergebnis (aggregiert)'!$B93,'Ergebnis (detailliert)'!$C$17:$C$1001,'Ergebnis (aggregiert)'!$D93)))</f>
        <v/>
      </c>
      <c r="J93" s="64" t="str">
        <f>IF(OR(D93="Beladung aus dem Netz eines anderen Netzbetreibers", D93="Beladung ohne Netznutzung"), "",IF($B93="","",SUMIFS('Ergebnis (detailliert)'!$M$17:$M$1001,'Ergebnis (detailliert)'!$B$17:$B$1001,'Ergebnis (aggregiert)'!$B93,'Ergebnis (detailliert)'!$C$17:$C$1001,'Ergebnis (aggregiert)'!$D93)))</f>
        <v/>
      </c>
      <c r="K93" s="52" t="str">
        <f>IFERROR(IF(ISBLANK(B93),"",IF(COUNTIF(Beladung!$B$17:$B$300,'Ergebnis (aggregiert)'!B93)=0,"Fehler: Reiter 'Beladung des Speichers' wurde für diesen Speicher nicht ausgefüllt",IF(COUNTIF(Entladung!$B$17:$B$300,'Ergebnis (aggregiert)'!B93)=0,"Fehler: Reiter 'Entladung des Speichers' wurde für diesen Speicher nicht ausgefüllt",""))),"Fehler: nicht alle Datenblätter für diesen Speicher wurden vollständig befüllt")</f>
        <v/>
      </c>
    </row>
    <row r="94" spans="1:11" x14ac:dyDescent="0.25">
      <c r="A94" s="142" t="str">
        <f>_xlfn.IFNA(VLOOKUP(B94,Stammdaten!$A$17:$B$300,2,FALSE),"")</f>
        <v/>
      </c>
      <c r="B94" s="59" t="str">
        <f>IF(Stammdaten!A94="","",Stammdaten!A94)</f>
        <v/>
      </c>
      <c r="C94" s="59" t="str">
        <f>IF(B94="","",VLOOKUP(B94,Stammdaten!A94:F377,6,FALSE))</f>
        <v/>
      </c>
      <c r="D94" s="60" t="str">
        <f>IF(A94="","",IF(OR(Beladung!C94="Beladung aus dem Netz eines anderen Netzbetreibers",Beladung!C94="Beladung ohne Netznutzung"),Beladung!C94,"Beladung aus dem Netz der "&amp;Stammdaten!$F$3))</f>
        <v/>
      </c>
      <c r="E94" s="60" t="str">
        <f t="shared" si="5"/>
        <v/>
      </c>
      <c r="F94" s="61" t="str">
        <f>IF(OR(D94="Beladung aus dem Netz eines anderen Netzbetreibers", D94="Beladung ohne Netznutzung"),"",IF(B94="","",SUMIFS('Ergebnis (detailliert)'!$E$17:$E$300,'Ergebnis (detailliert)'!$B$17:$B$300,'Ergebnis (aggregiert)'!$B94,'Ergebnis (detailliert)'!$C$17:$C$300,'Ergebnis (aggregiert)'!$D94)))</f>
        <v/>
      </c>
      <c r="G94" s="62" t="str">
        <f>IF(OR(D94="Beladung aus dem Netz eines anderen Netzbetreibers", D94="Beladung ohne Netznutzung"), "",IF($B94="","",SUMIFS('Ergebnis (detailliert)'!$F$17:$F$300,'Ergebnis (detailliert)'!$B$17:$B$300,'Ergebnis (aggregiert)'!$B94,'Ergebnis (detailliert)'!$C$17:$C$300,'Ergebnis (aggregiert)'!$D94)))</f>
        <v/>
      </c>
      <c r="H94" s="61" t="str">
        <f>IF(OR(D94="Beladung aus dem Netz eines anderen Netzbetreibers", D94="Beladung ohne Netznutzung"), "",IF($B94="","",SUMIFS('Ergebnis (detailliert)'!$I$17:$I$1001,'Ergebnis (detailliert)'!$B$17:$B$1001,'Ergebnis (aggregiert)'!$B94,'Ergebnis (detailliert)'!$C$17:$C$1001,'Ergebnis (aggregiert)'!$D94)))</f>
        <v/>
      </c>
      <c r="I94" s="63" t="str">
        <f>IF(OR(D94="Beladung aus dem Netz eines anderen Netzbetreibers", D94="Beladung ohne Netznutzung"), "",IF($B94="","",SUMIFS('Ergebnis (detailliert)'!$K$17:$K$1001,'Ergebnis (detailliert)'!$B$17:$B$1001,'Ergebnis (aggregiert)'!$B94,'Ergebnis (detailliert)'!$C$17:$C$1001,'Ergebnis (aggregiert)'!$D94)))</f>
        <v/>
      </c>
      <c r="J94" s="64" t="str">
        <f>IF(OR(D94="Beladung aus dem Netz eines anderen Netzbetreibers", D94="Beladung ohne Netznutzung"), "",IF($B94="","",SUMIFS('Ergebnis (detailliert)'!$M$17:$M$1001,'Ergebnis (detailliert)'!$B$17:$B$1001,'Ergebnis (aggregiert)'!$B94,'Ergebnis (detailliert)'!$C$17:$C$1001,'Ergebnis (aggregiert)'!$D94)))</f>
        <v/>
      </c>
      <c r="K94" s="52" t="str">
        <f>IFERROR(IF(ISBLANK(B94),"",IF(COUNTIF(Beladung!$B$17:$B$300,'Ergebnis (aggregiert)'!B94)=0,"Fehler: Reiter 'Beladung des Speichers' wurde für diesen Speicher nicht ausgefüllt",IF(COUNTIF(Entladung!$B$17:$B$300,'Ergebnis (aggregiert)'!B94)=0,"Fehler: Reiter 'Entladung des Speichers' wurde für diesen Speicher nicht ausgefüllt",""))),"Fehler: nicht alle Datenblätter für diesen Speicher wurden vollständig befüllt")</f>
        <v/>
      </c>
    </row>
    <row r="95" spans="1:11" x14ac:dyDescent="0.25">
      <c r="A95" s="142" t="str">
        <f>_xlfn.IFNA(VLOOKUP(B95,Stammdaten!$A$17:$B$300,2,FALSE),"")</f>
        <v/>
      </c>
      <c r="B95" s="59" t="str">
        <f>IF(Stammdaten!A95="","",Stammdaten!A95)</f>
        <v/>
      </c>
      <c r="C95" s="59" t="str">
        <f>IF(B95="","",VLOOKUP(B95,Stammdaten!A95:F378,6,FALSE))</f>
        <v/>
      </c>
      <c r="D95" s="60" t="str">
        <f>IF(A95="","",IF(OR(Beladung!C95="Beladung aus dem Netz eines anderen Netzbetreibers",Beladung!C95="Beladung ohne Netznutzung"),Beladung!C95,"Beladung aus dem Netz der "&amp;Stammdaten!$F$3))</f>
        <v/>
      </c>
      <c r="E95" s="60" t="str">
        <f t="shared" si="5"/>
        <v/>
      </c>
      <c r="F95" s="61" t="str">
        <f>IF(OR(D95="Beladung aus dem Netz eines anderen Netzbetreibers", D95="Beladung ohne Netznutzung"),"",IF(B95="","",SUMIFS('Ergebnis (detailliert)'!$E$17:$E$300,'Ergebnis (detailliert)'!$B$17:$B$300,'Ergebnis (aggregiert)'!$B95,'Ergebnis (detailliert)'!$C$17:$C$300,'Ergebnis (aggregiert)'!$D95)))</f>
        <v/>
      </c>
      <c r="G95" s="62" t="str">
        <f>IF(OR(D95="Beladung aus dem Netz eines anderen Netzbetreibers", D95="Beladung ohne Netznutzung"), "",IF($B95="","",SUMIFS('Ergebnis (detailliert)'!$F$17:$F$300,'Ergebnis (detailliert)'!$B$17:$B$300,'Ergebnis (aggregiert)'!$B95,'Ergebnis (detailliert)'!$C$17:$C$300,'Ergebnis (aggregiert)'!$D95)))</f>
        <v/>
      </c>
      <c r="H95" s="61" t="str">
        <f>IF(OR(D95="Beladung aus dem Netz eines anderen Netzbetreibers", D95="Beladung ohne Netznutzung"), "",IF($B95="","",SUMIFS('Ergebnis (detailliert)'!$I$17:$I$1001,'Ergebnis (detailliert)'!$B$17:$B$1001,'Ergebnis (aggregiert)'!$B95,'Ergebnis (detailliert)'!$C$17:$C$1001,'Ergebnis (aggregiert)'!$D95)))</f>
        <v/>
      </c>
      <c r="I95" s="63" t="str">
        <f>IF(OR(D95="Beladung aus dem Netz eines anderen Netzbetreibers", D95="Beladung ohne Netznutzung"), "",IF($B95="","",SUMIFS('Ergebnis (detailliert)'!$K$17:$K$1001,'Ergebnis (detailliert)'!$B$17:$B$1001,'Ergebnis (aggregiert)'!$B95,'Ergebnis (detailliert)'!$C$17:$C$1001,'Ergebnis (aggregiert)'!$D95)))</f>
        <v/>
      </c>
      <c r="J95" s="64" t="str">
        <f>IF(OR(D95="Beladung aus dem Netz eines anderen Netzbetreibers", D95="Beladung ohne Netznutzung"), "",IF($B95="","",SUMIFS('Ergebnis (detailliert)'!$M$17:$M$1001,'Ergebnis (detailliert)'!$B$17:$B$1001,'Ergebnis (aggregiert)'!$B95,'Ergebnis (detailliert)'!$C$17:$C$1001,'Ergebnis (aggregiert)'!$D95)))</f>
        <v/>
      </c>
      <c r="K95" s="52" t="str">
        <f>IFERROR(IF(ISBLANK(B95),"",IF(COUNTIF(Beladung!$B$17:$B$300,'Ergebnis (aggregiert)'!B95)=0,"Fehler: Reiter 'Beladung des Speichers' wurde für diesen Speicher nicht ausgefüllt",IF(COUNTIF(Entladung!$B$17:$B$300,'Ergebnis (aggregiert)'!B95)=0,"Fehler: Reiter 'Entladung des Speichers' wurde für diesen Speicher nicht ausgefüllt",""))),"Fehler: nicht alle Datenblätter für diesen Speicher wurden vollständig befüllt")</f>
        <v/>
      </c>
    </row>
    <row r="96" spans="1:11" x14ac:dyDescent="0.25">
      <c r="A96" s="142" t="str">
        <f>_xlfn.IFNA(VLOOKUP(B96,Stammdaten!$A$17:$B$300,2,FALSE),"")</f>
        <v/>
      </c>
      <c r="B96" s="59" t="str">
        <f>IF(Stammdaten!A96="","",Stammdaten!A96)</f>
        <v/>
      </c>
      <c r="C96" s="59" t="str">
        <f>IF(B96="","",VLOOKUP(B96,Stammdaten!A96:F379,6,FALSE))</f>
        <v/>
      </c>
      <c r="D96" s="60" t="str">
        <f>IF(A96="","",IF(OR(Beladung!C96="Beladung aus dem Netz eines anderen Netzbetreibers",Beladung!C96="Beladung ohne Netznutzung"),Beladung!C96,"Beladung aus dem Netz der "&amp;Stammdaten!$F$3))</f>
        <v/>
      </c>
      <c r="E96" s="60" t="str">
        <f t="shared" si="5"/>
        <v/>
      </c>
      <c r="F96" s="61" t="str">
        <f>IF(OR(D96="Beladung aus dem Netz eines anderen Netzbetreibers", D96="Beladung ohne Netznutzung"),"",IF(B96="","",SUMIFS('Ergebnis (detailliert)'!$E$17:$E$300,'Ergebnis (detailliert)'!$B$17:$B$300,'Ergebnis (aggregiert)'!$B96,'Ergebnis (detailliert)'!$C$17:$C$300,'Ergebnis (aggregiert)'!$D96)))</f>
        <v/>
      </c>
      <c r="G96" s="62" t="str">
        <f>IF(OR(D96="Beladung aus dem Netz eines anderen Netzbetreibers", D96="Beladung ohne Netznutzung"), "",IF($B96="","",SUMIFS('Ergebnis (detailliert)'!$F$17:$F$300,'Ergebnis (detailliert)'!$B$17:$B$300,'Ergebnis (aggregiert)'!$B96,'Ergebnis (detailliert)'!$C$17:$C$300,'Ergebnis (aggregiert)'!$D96)))</f>
        <v/>
      </c>
      <c r="H96" s="61" t="str">
        <f>IF(OR(D96="Beladung aus dem Netz eines anderen Netzbetreibers", D96="Beladung ohne Netznutzung"), "",IF($B96="","",SUMIFS('Ergebnis (detailliert)'!$I$17:$I$1001,'Ergebnis (detailliert)'!$B$17:$B$1001,'Ergebnis (aggregiert)'!$B96,'Ergebnis (detailliert)'!$C$17:$C$1001,'Ergebnis (aggregiert)'!$D96)))</f>
        <v/>
      </c>
      <c r="I96" s="63" t="str">
        <f>IF(OR(D96="Beladung aus dem Netz eines anderen Netzbetreibers", D96="Beladung ohne Netznutzung"), "",IF($B96="","",SUMIFS('Ergebnis (detailliert)'!$K$17:$K$1001,'Ergebnis (detailliert)'!$B$17:$B$1001,'Ergebnis (aggregiert)'!$B96,'Ergebnis (detailliert)'!$C$17:$C$1001,'Ergebnis (aggregiert)'!$D96)))</f>
        <v/>
      </c>
      <c r="J96" s="64" t="str">
        <f>IF(OR(D96="Beladung aus dem Netz eines anderen Netzbetreibers", D96="Beladung ohne Netznutzung"), "",IF($B96="","",SUMIFS('Ergebnis (detailliert)'!$M$17:$M$1001,'Ergebnis (detailliert)'!$B$17:$B$1001,'Ergebnis (aggregiert)'!$B96,'Ergebnis (detailliert)'!$C$17:$C$1001,'Ergebnis (aggregiert)'!$D96)))</f>
        <v/>
      </c>
      <c r="K96" s="52" t="str">
        <f>IFERROR(IF(ISBLANK(B96),"",IF(COUNTIF(Beladung!$B$17:$B$300,'Ergebnis (aggregiert)'!B96)=0,"Fehler: Reiter 'Beladung des Speichers' wurde für diesen Speicher nicht ausgefüllt",IF(COUNTIF(Entladung!$B$17:$B$300,'Ergebnis (aggregiert)'!B96)=0,"Fehler: Reiter 'Entladung des Speichers' wurde für diesen Speicher nicht ausgefüllt",""))),"Fehler: nicht alle Datenblätter für diesen Speicher wurden vollständig befüllt")</f>
        <v/>
      </c>
    </row>
    <row r="97" spans="1:11" x14ac:dyDescent="0.25">
      <c r="A97" s="142" t="str">
        <f>_xlfn.IFNA(VLOOKUP(B97,Stammdaten!$A$17:$B$300,2,FALSE),"")</f>
        <v/>
      </c>
      <c r="B97" s="59" t="str">
        <f>IF(Stammdaten!A97="","",Stammdaten!A97)</f>
        <v/>
      </c>
      <c r="C97" s="59" t="str">
        <f>IF(B97="","",VLOOKUP(B97,Stammdaten!A97:F380,6,FALSE))</f>
        <v/>
      </c>
      <c r="D97" s="60" t="str">
        <f>IF(A97="","",IF(OR(Beladung!C97="Beladung aus dem Netz eines anderen Netzbetreibers",Beladung!C97="Beladung ohne Netznutzung"),Beladung!C97,"Beladung aus dem Netz der "&amp;Stammdaten!$F$3))</f>
        <v/>
      </c>
      <c r="E97" s="60" t="str">
        <f t="shared" si="5"/>
        <v/>
      </c>
      <c r="F97" s="61" t="str">
        <f>IF(OR(D97="Beladung aus dem Netz eines anderen Netzbetreibers", D97="Beladung ohne Netznutzung"),"",IF(B97="","",SUMIFS('Ergebnis (detailliert)'!$E$17:$E$300,'Ergebnis (detailliert)'!$B$17:$B$300,'Ergebnis (aggregiert)'!$B97,'Ergebnis (detailliert)'!$C$17:$C$300,'Ergebnis (aggregiert)'!$D97)))</f>
        <v/>
      </c>
      <c r="G97" s="62" t="str">
        <f>IF(OR(D97="Beladung aus dem Netz eines anderen Netzbetreibers", D97="Beladung ohne Netznutzung"), "",IF($B97="","",SUMIFS('Ergebnis (detailliert)'!$F$17:$F$300,'Ergebnis (detailliert)'!$B$17:$B$300,'Ergebnis (aggregiert)'!$B97,'Ergebnis (detailliert)'!$C$17:$C$300,'Ergebnis (aggregiert)'!$D97)))</f>
        <v/>
      </c>
      <c r="H97" s="61" t="str">
        <f>IF(OR(D97="Beladung aus dem Netz eines anderen Netzbetreibers", D97="Beladung ohne Netznutzung"), "",IF($B97="","",SUMIFS('Ergebnis (detailliert)'!$I$17:$I$1001,'Ergebnis (detailliert)'!$B$17:$B$1001,'Ergebnis (aggregiert)'!$B97,'Ergebnis (detailliert)'!$C$17:$C$1001,'Ergebnis (aggregiert)'!$D97)))</f>
        <v/>
      </c>
      <c r="I97" s="63" t="str">
        <f>IF(OR(D97="Beladung aus dem Netz eines anderen Netzbetreibers", D97="Beladung ohne Netznutzung"), "",IF($B97="","",SUMIFS('Ergebnis (detailliert)'!$K$17:$K$1001,'Ergebnis (detailliert)'!$B$17:$B$1001,'Ergebnis (aggregiert)'!$B97,'Ergebnis (detailliert)'!$C$17:$C$1001,'Ergebnis (aggregiert)'!$D97)))</f>
        <v/>
      </c>
      <c r="J97" s="64" t="str">
        <f>IF(OR(D97="Beladung aus dem Netz eines anderen Netzbetreibers", D97="Beladung ohne Netznutzung"), "",IF($B97="","",SUMIFS('Ergebnis (detailliert)'!$M$17:$M$1001,'Ergebnis (detailliert)'!$B$17:$B$1001,'Ergebnis (aggregiert)'!$B97,'Ergebnis (detailliert)'!$C$17:$C$1001,'Ergebnis (aggregiert)'!$D97)))</f>
        <v/>
      </c>
      <c r="K97" s="52" t="str">
        <f>IFERROR(IF(ISBLANK(B97),"",IF(COUNTIF(Beladung!$B$17:$B$300,'Ergebnis (aggregiert)'!B97)=0,"Fehler: Reiter 'Beladung des Speichers' wurde für diesen Speicher nicht ausgefüllt",IF(COUNTIF(Entladung!$B$17:$B$300,'Ergebnis (aggregiert)'!B97)=0,"Fehler: Reiter 'Entladung des Speichers' wurde für diesen Speicher nicht ausgefüllt",""))),"Fehler: nicht alle Datenblätter für diesen Speicher wurden vollständig befüllt")</f>
        <v/>
      </c>
    </row>
    <row r="98" spans="1:11" x14ac:dyDescent="0.25">
      <c r="A98" s="142" t="str">
        <f>_xlfn.IFNA(VLOOKUP(B98,Stammdaten!$A$17:$B$300,2,FALSE),"")</f>
        <v/>
      </c>
      <c r="B98" s="59" t="str">
        <f>IF(Stammdaten!A98="","",Stammdaten!A98)</f>
        <v/>
      </c>
      <c r="C98" s="59" t="str">
        <f>IF(B98="","",VLOOKUP(B98,Stammdaten!A98:F381,6,FALSE))</f>
        <v/>
      </c>
      <c r="D98" s="60" t="str">
        <f>IF(A98="","",IF(OR(Beladung!C98="Beladung aus dem Netz eines anderen Netzbetreibers",Beladung!C98="Beladung ohne Netznutzung"),Beladung!C98,"Beladung aus dem Netz der "&amp;Stammdaten!$F$3))</f>
        <v/>
      </c>
      <c r="E98" s="60" t="str">
        <f t="shared" si="5"/>
        <v/>
      </c>
      <c r="F98" s="61" t="str">
        <f>IF(OR(D98="Beladung aus dem Netz eines anderen Netzbetreibers", D98="Beladung ohne Netznutzung"),"",IF(B98="","",SUMIFS('Ergebnis (detailliert)'!$E$17:$E$300,'Ergebnis (detailliert)'!$B$17:$B$300,'Ergebnis (aggregiert)'!$B98,'Ergebnis (detailliert)'!$C$17:$C$300,'Ergebnis (aggregiert)'!$D98)))</f>
        <v/>
      </c>
      <c r="G98" s="62" t="str">
        <f>IF(OR(D98="Beladung aus dem Netz eines anderen Netzbetreibers", D98="Beladung ohne Netznutzung"), "",IF($B98="","",SUMIFS('Ergebnis (detailliert)'!$F$17:$F$300,'Ergebnis (detailliert)'!$B$17:$B$300,'Ergebnis (aggregiert)'!$B98,'Ergebnis (detailliert)'!$C$17:$C$300,'Ergebnis (aggregiert)'!$D98)))</f>
        <v/>
      </c>
      <c r="H98" s="61" t="str">
        <f>IF(OR(D98="Beladung aus dem Netz eines anderen Netzbetreibers", D98="Beladung ohne Netznutzung"), "",IF($B98="","",SUMIFS('Ergebnis (detailliert)'!$I$17:$I$1001,'Ergebnis (detailliert)'!$B$17:$B$1001,'Ergebnis (aggregiert)'!$B98,'Ergebnis (detailliert)'!$C$17:$C$1001,'Ergebnis (aggregiert)'!$D98)))</f>
        <v/>
      </c>
      <c r="I98" s="63" t="str">
        <f>IF(OR(D98="Beladung aus dem Netz eines anderen Netzbetreibers", D98="Beladung ohne Netznutzung"), "",IF($B98="","",SUMIFS('Ergebnis (detailliert)'!$K$17:$K$1001,'Ergebnis (detailliert)'!$B$17:$B$1001,'Ergebnis (aggregiert)'!$B98,'Ergebnis (detailliert)'!$C$17:$C$1001,'Ergebnis (aggregiert)'!$D98)))</f>
        <v/>
      </c>
      <c r="J98" s="64" t="str">
        <f>IF(OR(D98="Beladung aus dem Netz eines anderen Netzbetreibers", D98="Beladung ohne Netznutzung"), "",IF($B98="","",SUMIFS('Ergebnis (detailliert)'!$M$17:$M$1001,'Ergebnis (detailliert)'!$B$17:$B$1001,'Ergebnis (aggregiert)'!$B98,'Ergebnis (detailliert)'!$C$17:$C$1001,'Ergebnis (aggregiert)'!$D98)))</f>
        <v/>
      </c>
      <c r="K98" s="52" t="str">
        <f>IFERROR(IF(ISBLANK(B98),"",IF(COUNTIF(Beladung!$B$17:$B$300,'Ergebnis (aggregiert)'!B98)=0,"Fehler: Reiter 'Beladung des Speichers' wurde für diesen Speicher nicht ausgefüllt",IF(COUNTIF(Entladung!$B$17:$B$300,'Ergebnis (aggregiert)'!B98)=0,"Fehler: Reiter 'Entladung des Speichers' wurde für diesen Speicher nicht ausgefüllt",""))),"Fehler: nicht alle Datenblätter für diesen Speicher wurden vollständig befüllt")</f>
        <v/>
      </c>
    </row>
    <row r="99" spans="1:11" x14ac:dyDescent="0.25">
      <c r="A99" s="142" t="str">
        <f>_xlfn.IFNA(VLOOKUP(B99,Stammdaten!$A$17:$B$300,2,FALSE),"")</f>
        <v/>
      </c>
      <c r="B99" s="59" t="str">
        <f>IF(Stammdaten!A99="","",Stammdaten!A99)</f>
        <v/>
      </c>
      <c r="C99" s="59" t="str">
        <f>IF(B99="","",VLOOKUP(B99,Stammdaten!A99:F382,6,FALSE))</f>
        <v/>
      </c>
      <c r="D99" s="60" t="str">
        <f>IF(A99="","",IF(OR(Beladung!C99="Beladung aus dem Netz eines anderen Netzbetreibers",Beladung!C99="Beladung ohne Netznutzung"),Beladung!C99,"Beladung aus dem Netz der "&amp;Stammdaten!$F$3))</f>
        <v/>
      </c>
      <c r="E99" s="60" t="str">
        <f t="shared" si="5"/>
        <v/>
      </c>
      <c r="F99" s="61" t="str">
        <f>IF(OR(D99="Beladung aus dem Netz eines anderen Netzbetreibers", D99="Beladung ohne Netznutzung"),"",IF(B99="","",SUMIFS('Ergebnis (detailliert)'!$E$17:$E$300,'Ergebnis (detailliert)'!$B$17:$B$300,'Ergebnis (aggregiert)'!$B99,'Ergebnis (detailliert)'!$C$17:$C$300,'Ergebnis (aggregiert)'!$D99)))</f>
        <v/>
      </c>
      <c r="G99" s="62" t="str">
        <f>IF(OR(D99="Beladung aus dem Netz eines anderen Netzbetreibers", D99="Beladung ohne Netznutzung"), "",IF($B99="","",SUMIFS('Ergebnis (detailliert)'!$F$17:$F$300,'Ergebnis (detailliert)'!$B$17:$B$300,'Ergebnis (aggregiert)'!$B99,'Ergebnis (detailliert)'!$C$17:$C$300,'Ergebnis (aggregiert)'!$D99)))</f>
        <v/>
      </c>
      <c r="H99" s="61" t="str">
        <f>IF(OR(D99="Beladung aus dem Netz eines anderen Netzbetreibers", D99="Beladung ohne Netznutzung"), "",IF($B99="","",SUMIFS('Ergebnis (detailliert)'!$I$17:$I$1001,'Ergebnis (detailliert)'!$B$17:$B$1001,'Ergebnis (aggregiert)'!$B99,'Ergebnis (detailliert)'!$C$17:$C$1001,'Ergebnis (aggregiert)'!$D99)))</f>
        <v/>
      </c>
      <c r="I99" s="63" t="str">
        <f>IF(OR(D99="Beladung aus dem Netz eines anderen Netzbetreibers", D99="Beladung ohne Netznutzung"), "",IF($B99="","",SUMIFS('Ergebnis (detailliert)'!$K$17:$K$1001,'Ergebnis (detailliert)'!$B$17:$B$1001,'Ergebnis (aggregiert)'!$B99,'Ergebnis (detailliert)'!$C$17:$C$1001,'Ergebnis (aggregiert)'!$D99)))</f>
        <v/>
      </c>
      <c r="J99" s="64" t="str">
        <f>IF(OR(D99="Beladung aus dem Netz eines anderen Netzbetreibers", D99="Beladung ohne Netznutzung"), "",IF($B99="","",SUMIFS('Ergebnis (detailliert)'!$M$17:$M$1001,'Ergebnis (detailliert)'!$B$17:$B$1001,'Ergebnis (aggregiert)'!$B99,'Ergebnis (detailliert)'!$C$17:$C$1001,'Ergebnis (aggregiert)'!$D99)))</f>
        <v/>
      </c>
      <c r="K99" s="52" t="str">
        <f>IFERROR(IF(ISBLANK(B99),"",IF(COUNTIF(Beladung!$B$17:$B$300,'Ergebnis (aggregiert)'!B99)=0,"Fehler: Reiter 'Beladung des Speichers' wurde für diesen Speicher nicht ausgefüllt",IF(COUNTIF(Entladung!$B$17:$B$300,'Ergebnis (aggregiert)'!B99)=0,"Fehler: Reiter 'Entladung des Speichers' wurde für diesen Speicher nicht ausgefüllt",""))),"Fehler: nicht alle Datenblätter für diesen Speicher wurden vollständig befüllt")</f>
        <v/>
      </c>
    </row>
    <row r="100" spans="1:11" x14ac:dyDescent="0.25">
      <c r="A100" s="142" t="str">
        <f>_xlfn.IFNA(VLOOKUP(B100,Stammdaten!$A$17:$B$300,2,FALSE),"")</f>
        <v/>
      </c>
      <c r="B100" s="59" t="str">
        <f>IF(Stammdaten!A100="","",Stammdaten!A100)</f>
        <v/>
      </c>
      <c r="C100" s="59" t="str">
        <f>IF(B100="","",VLOOKUP(B100,Stammdaten!A100:F383,6,FALSE))</f>
        <v/>
      </c>
      <c r="D100" s="60" t="str">
        <f>IF(A100="","",IF(OR(Beladung!C100="Beladung aus dem Netz eines anderen Netzbetreibers",Beladung!C100="Beladung ohne Netznutzung"),Beladung!C100,"Beladung aus dem Netz der "&amp;Stammdaten!$F$3))</f>
        <v/>
      </c>
      <c r="E100" s="60" t="str">
        <f t="shared" si="5"/>
        <v/>
      </c>
      <c r="F100" s="61" t="str">
        <f>IF(OR(D100="Beladung aus dem Netz eines anderen Netzbetreibers", D100="Beladung ohne Netznutzung"),"",IF(B100="","",SUMIFS('Ergebnis (detailliert)'!$E$17:$E$300,'Ergebnis (detailliert)'!$B$17:$B$300,'Ergebnis (aggregiert)'!$B100,'Ergebnis (detailliert)'!$C$17:$C$300,'Ergebnis (aggregiert)'!$D100)))</f>
        <v/>
      </c>
      <c r="G100" s="62" t="str">
        <f>IF(OR(D100="Beladung aus dem Netz eines anderen Netzbetreibers", D100="Beladung ohne Netznutzung"), "",IF($B100="","",SUMIFS('Ergebnis (detailliert)'!$F$17:$F$300,'Ergebnis (detailliert)'!$B$17:$B$300,'Ergebnis (aggregiert)'!$B100,'Ergebnis (detailliert)'!$C$17:$C$300,'Ergebnis (aggregiert)'!$D100)))</f>
        <v/>
      </c>
      <c r="H100" s="61" t="str">
        <f>IF(OR(D100="Beladung aus dem Netz eines anderen Netzbetreibers", D100="Beladung ohne Netznutzung"), "",IF($B100="","",SUMIFS('Ergebnis (detailliert)'!$I$17:$I$1001,'Ergebnis (detailliert)'!$B$17:$B$1001,'Ergebnis (aggregiert)'!$B100,'Ergebnis (detailliert)'!$C$17:$C$1001,'Ergebnis (aggregiert)'!$D100)))</f>
        <v/>
      </c>
      <c r="I100" s="63" t="str">
        <f>IF(OR(D100="Beladung aus dem Netz eines anderen Netzbetreibers", D100="Beladung ohne Netznutzung"), "",IF($B100="","",SUMIFS('Ergebnis (detailliert)'!$K$17:$K$1001,'Ergebnis (detailliert)'!$B$17:$B$1001,'Ergebnis (aggregiert)'!$B100,'Ergebnis (detailliert)'!$C$17:$C$1001,'Ergebnis (aggregiert)'!$D100)))</f>
        <v/>
      </c>
      <c r="J100" s="64" t="str">
        <f>IF(OR(D100="Beladung aus dem Netz eines anderen Netzbetreibers", D100="Beladung ohne Netznutzung"), "",IF($B100="","",SUMIFS('Ergebnis (detailliert)'!$M$17:$M$1001,'Ergebnis (detailliert)'!$B$17:$B$1001,'Ergebnis (aggregiert)'!$B100,'Ergebnis (detailliert)'!$C$17:$C$1001,'Ergebnis (aggregiert)'!$D100)))</f>
        <v/>
      </c>
      <c r="K100" s="52" t="str">
        <f>IFERROR(IF(ISBLANK(B100),"",IF(COUNTIF(Beladung!$B$17:$B$300,'Ergebnis (aggregiert)'!B100)=0,"Fehler: Reiter 'Beladung des Speichers' wurde für diesen Speicher nicht ausgefüllt",IF(COUNTIF(Entladung!$B$17:$B$300,'Ergebnis (aggregiert)'!B100)=0,"Fehler: Reiter 'Entladung des Speichers' wurde für diesen Speicher nicht ausgefüllt",""))),"Fehler: nicht alle Datenblätter für diesen Speicher wurden vollständig befüllt")</f>
        <v/>
      </c>
    </row>
    <row r="101" spans="1:11" x14ac:dyDescent="0.25">
      <c r="A101" s="142" t="str">
        <f>_xlfn.IFNA(VLOOKUP(B101,Stammdaten!$A$17:$B$300,2,FALSE),"")</f>
        <v/>
      </c>
      <c r="B101" s="59" t="str">
        <f>IF(Stammdaten!A101="","",Stammdaten!A101)</f>
        <v/>
      </c>
      <c r="C101" s="59" t="str">
        <f>IF(B101="","",VLOOKUP(B101,Stammdaten!A101:F384,6,FALSE))</f>
        <v/>
      </c>
      <c r="D101" s="60" t="str">
        <f>IF(A101="","",IF(OR(Beladung!C101="Beladung aus dem Netz eines anderen Netzbetreibers",Beladung!C101="Beladung ohne Netznutzung"),Beladung!C101,"Beladung aus dem Netz der "&amp;Stammdaten!$F$3))</f>
        <v/>
      </c>
      <c r="E101" s="60" t="str">
        <f t="shared" si="5"/>
        <v/>
      </c>
      <c r="F101" s="61" t="str">
        <f>IF(OR(D101="Beladung aus dem Netz eines anderen Netzbetreibers", D101="Beladung ohne Netznutzung"),"",IF(B101="","",SUMIFS('Ergebnis (detailliert)'!$E$17:$E$300,'Ergebnis (detailliert)'!$B$17:$B$300,'Ergebnis (aggregiert)'!$B101,'Ergebnis (detailliert)'!$C$17:$C$300,'Ergebnis (aggregiert)'!$D101)))</f>
        <v/>
      </c>
      <c r="G101" s="62" t="str">
        <f>IF(OR(D101="Beladung aus dem Netz eines anderen Netzbetreibers", D101="Beladung ohne Netznutzung"), "",IF($B101="","",SUMIFS('Ergebnis (detailliert)'!$F$17:$F$300,'Ergebnis (detailliert)'!$B$17:$B$300,'Ergebnis (aggregiert)'!$B101,'Ergebnis (detailliert)'!$C$17:$C$300,'Ergebnis (aggregiert)'!$D101)))</f>
        <v/>
      </c>
      <c r="H101" s="61" t="str">
        <f>IF(OR(D101="Beladung aus dem Netz eines anderen Netzbetreibers", D101="Beladung ohne Netznutzung"), "",IF($B101="","",SUMIFS('Ergebnis (detailliert)'!$I$17:$I$1001,'Ergebnis (detailliert)'!$B$17:$B$1001,'Ergebnis (aggregiert)'!$B101,'Ergebnis (detailliert)'!$C$17:$C$1001,'Ergebnis (aggregiert)'!$D101)))</f>
        <v/>
      </c>
      <c r="I101" s="63" t="str">
        <f>IF(OR(D101="Beladung aus dem Netz eines anderen Netzbetreibers", D101="Beladung ohne Netznutzung"), "",IF($B101="","",SUMIFS('Ergebnis (detailliert)'!$K$17:$K$1001,'Ergebnis (detailliert)'!$B$17:$B$1001,'Ergebnis (aggregiert)'!$B101,'Ergebnis (detailliert)'!$C$17:$C$1001,'Ergebnis (aggregiert)'!$D101)))</f>
        <v/>
      </c>
      <c r="J101" s="64" t="str">
        <f>IF(OR(D101="Beladung aus dem Netz eines anderen Netzbetreibers", D101="Beladung ohne Netznutzung"), "",IF($B101="","",SUMIFS('Ergebnis (detailliert)'!$M$17:$M$1001,'Ergebnis (detailliert)'!$B$17:$B$1001,'Ergebnis (aggregiert)'!$B101,'Ergebnis (detailliert)'!$C$17:$C$1001,'Ergebnis (aggregiert)'!$D101)))</f>
        <v/>
      </c>
      <c r="K101" s="52" t="str">
        <f>IFERROR(IF(ISBLANK(B101),"",IF(COUNTIF(Beladung!$B$17:$B$300,'Ergebnis (aggregiert)'!B101)=0,"Fehler: Reiter 'Beladung des Speichers' wurde für diesen Speicher nicht ausgefüllt",IF(COUNTIF(Entladung!$B$17:$B$300,'Ergebnis (aggregiert)'!B101)=0,"Fehler: Reiter 'Entladung des Speichers' wurde für diesen Speicher nicht ausgefüllt",""))),"Fehler: nicht alle Datenblätter für diesen Speicher wurden vollständig befüllt")</f>
        <v/>
      </c>
    </row>
    <row r="102" spans="1:11" x14ac:dyDescent="0.25">
      <c r="A102" s="142" t="str">
        <f>_xlfn.IFNA(VLOOKUP(B102,Stammdaten!$A$17:$B$300,2,FALSE),"")</f>
        <v/>
      </c>
      <c r="B102" s="59" t="str">
        <f>IF(Stammdaten!A102="","",Stammdaten!A102)</f>
        <v/>
      </c>
      <c r="C102" s="59" t="str">
        <f>IF(B102="","",VLOOKUP(B102,Stammdaten!A102:F385,6,FALSE))</f>
        <v/>
      </c>
      <c r="D102" s="60" t="str">
        <f>IF(A102="","",IF(OR(Beladung!C102="Beladung aus dem Netz eines anderen Netzbetreibers",Beladung!C102="Beladung ohne Netznutzung"),Beladung!C102,"Beladung aus dem Netz der "&amp;Stammdaten!$F$3))</f>
        <v/>
      </c>
      <c r="E102" s="60" t="str">
        <f t="shared" si="5"/>
        <v/>
      </c>
      <c r="F102" s="61" t="str">
        <f>IF(OR(D102="Beladung aus dem Netz eines anderen Netzbetreibers", D102="Beladung ohne Netznutzung"),"",IF(B102="","",SUMIFS('Ergebnis (detailliert)'!$E$17:$E$300,'Ergebnis (detailliert)'!$B$17:$B$300,'Ergebnis (aggregiert)'!$B102,'Ergebnis (detailliert)'!$C$17:$C$300,'Ergebnis (aggregiert)'!$D102)))</f>
        <v/>
      </c>
      <c r="G102" s="62" t="str">
        <f>IF(OR(D102="Beladung aus dem Netz eines anderen Netzbetreibers", D102="Beladung ohne Netznutzung"), "",IF($B102="","",SUMIFS('Ergebnis (detailliert)'!$F$17:$F$300,'Ergebnis (detailliert)'!$B$17:$B$300,'Ergebnis (aggregiert)'!$B102,'Ergebnis (detailliert)'!$C$17:$C$300,'Ergebnis (aggregiert)'!$D102)))</f>
        <v/>
      </c>
      <c r="H102" s="61" t="str">
        <f>IF(OR(D102="Beladung aus dem Netz eines anderen Netzbetreibers", D102="Beladung ohne Netznutzung"), "",IF($B102="","",SUMIFS('Ergebnis (detailliert)'!$I$17:$I$1001,'Ergebnis (detailliert)'!$B$17:$B$1001,'Ergebnis (aggregiert)'!$B102,'Ergebnis (detailliert)'!$C$17:$C$1001,'Ergebnis (aggregiert)'!$D102)))</f>
        <v/>
      </c>
      <c r="I102" s="63" t="str">
        <f>IF(OR(D102="Beladung aus dem Netz eines anderen Netzbetreibers", D102="Beladung ohne Netznutzung"), "",IF($B102="","",SUMIFS('Ergebnis (detailliert)'!$K$17:$K$1001,'Ergebnis (detailliert)'!$B$17:$B$1001,'Ergebnis (aggregiert)'!$B102,'Ergebnis (detailliert)'!$C$17:$C$1001,'Ergebnis (aggregiert)'!$D102)))</f>
        <v/>
      </c>
      <c r="J102" s="64" t="str">
        <f>IF(OR(D102="Beladung aus dem Netz eines anderen Netzbetreibers", D102="Beladung ohne Netznutzung"), "",IF($B102="","",SUMIFS('Ergebnis (detailliert)'!$M$17:$M$1001,'Ergebnis (detailliert)'!$B$17:$B$1001,'Ergebnis (aggregiert)'!$B102,'Ergebnis (detailliert)'!$C$17:$C$1001,'Ergebnis (aggregiert)'!$D102)))</f>
        <v/>
      </c>
      <c r="K102" s="52" t="str">
        <f>IFERROR(IF(ISBLANK(B102),"",IF(COUNTIF(Beladung!$B$17:$B$300,'Ergebnis (aggregiert)'!B102)=0,"Fehler: Reiter 'Beladung des Speichers' wurde für diesen Speicher nicht ausgefüllt",IF(COUNTIF(Entladung!$B$17:$B$300,'Ergebnis (aggregiert)'!B102)=0,"Fehler: Reiter 'Entladung des Speichers' wurde für diesen Speicher nicht ausgefüllt",""))),"Fehler: nicht alle Datenblätter für diesen Speicher wurden vollständig befüllt")</f>
        <v/>
      </c>
    </row>
    <row r="103" spans="1:11" x14ac:dyDescent="0.25">
      <c r="A103" s="142" t="str">
        <f>_xlfn.IFNA(VLOOKUP(B103,Stammdaten!$A$17:$B$300,2,FALSE),"")</f>
        <v/>
      </c>
      <c r="B103" s="59" t="str">
        <f>IF(Stammdaten!A103="","",Stammdaten!A103)</f>
        <v/>
      </c>
      <c r="C103" s="59" t="str">
        <f>IF(B103="","",VLOOKUP(B103,Stammdaten!A103:F386,6,FALSE))</f>
        <v/>
      </c>
      <c r="D103" s="60" t="str">
        <f>IF(A103="","",IF(OR(Beladung!C103="Beladung aus dem Netz eines anderen Netzbetreibers",Beladung!C103="Beladung ohne Netznutzung"),Beladung!C103,"Beladung aus dem Netz der "&amp;Stammdaten!$F$3))</f>
        <v/>
      </c>
      <c r="E103" s="60" t="str">
        <f t="shared" si="5"/>
        <v/>
      </c>
      <c r="F103" s="61" t="str">
        <f>IF(OR(D103="Beladung aus dem Netz eines anderen Netzbetreibers", D103="Beladung ohne Netznutzung"),"",IF(B103="","",SUMIFS('Ergebnis (detailliert)'!$E$17:$E$300,'Ergebnis (detailliert)'!$B$17:$B$300,'Ergebnis (aggregiert)'!$B103,'Ergebnis (detailliert)'!$C$17:$C$300,'Ergebnis (aggregiert)'!$D103)))</f>
        <v/>
      </c>
      <c r="G103" s="62" t="str">
        <f>IF(OR(D103="Beladung aus dem Netz eines anderen Netzbetreibers", D103="Beladung ohne Netznutzung"), "",IF($B103="","",SUMIFS('Ergebnis (detailliert)'!$F$17:$F$300,'Ergebnis (detailliert)'!$B$17:$B$300,'Ergebnis (aggregiert)'!$B103,'Ergebnis (detailliert)'!$C$17:$C$300,'Ergebnis (aggregiert)'!$D103)))</f>
        <v/>
      </c>
      <c r="H103" s="61" t="str">
        <f>IF(OR(D103="Beladung aus dem Netz eines anderen Netzbetreibers", D103="Beladung ohne Netznutzung"), "",IF($B103="","",SUMIFS('Ergebnis (detailliert)'!$I$17:$I$1001,'Ergebnis (detailliert)'!$B$17:$B$1001,'Ergebnis (aggregiert)'!$B103,'Ergebnis (detailliert)'!$C$17:$C$1001,'Ergebnis (aggregiert)'!$D103)))</f>
        <v/>
      </c>
      <c r="I103" s="63" t="str">
        <f>IF(OR(D103="Beladung aus dem Netz eines anderen Netzbetreibers", D103="Beladung ohne Netznutzung"), "",IF($B103="","",SUMIFS('Ergebnis (detailliert)'!$K$17:$K$1001,'Ergebnis (detailliert)'!$B$17:$B$1001,'Ergebnis (aggregiert)'!$B103,'Ergebnis (detailliert)'!$C$17:$C$1001,'Ergebnis (aggregiert)'!$D103)))</f>
        <v/>
      </c>
      <c r="J103" s="64" t="str">
        <f>IF(OR(D103="Beladung aus dem Netz eines anderen Netzbetreibers", D103="Beladung ohne Netznutzung"), "",IF($B103="","",SUMIFS('Ergebnis (detailliert)'!$M$17:$M$1001,'Ergebnis (detailliert)'!$B$17:$B$1001,'Ergebnis (aggregiert)'!$B103,'Ergebnis (detailliert)'!$C$17:$C$1001,'Ergebnis (aggregiert)'!$D103)))</f>
        <v/>
      </c>
      <c r="K103" s="52" t="str">
        <f>IFERROR(IF(ISBLANK(B103),"",IF(COUNTIF(Beladung!$B$17:$B$300,'Ergebnis (aggregiert)'!B103)=0,"Fehler: Reiter 'Beladung des Speichers' wurde für diesen Speicher nicht ausgefüllt",IF(COUNTIF(Entladung!$B$17:$B$300,'Ergebnis (aggregiert)'!B103)=0,"Fehler: Reiter 'Entladung des Speichers' wurde für diesen Speicher nicht ausgefüllt",""))),"Fehler: nicht alle Datenblätter für diesen Speicher wurden vollständig befüllt")</f>
        <v/>
      </c>
    </row>
    <row r="104" spans="1:11" x14ac:dyDescent="0.25">
      <c r="A104" s="142" t="str">
        <f>_xlfn.IFNA(VLOOKUP(B104,Stammdaten!$A$17:$B$300,2,FALSE),"")</f>
        <v/>
      </c>
      <c r="B104" s="59" t="str">
        <f>IF(Stammdaten!A104="","",Stammdaten!A104)</f>
        <v/>
      </c>
      <c r="C104" s="59" t="str">
        <f>IF(B104="","",VLOOKUP(B104,Stammdaten!A104:F387,6,FALSE))</f>
        <v/>
      </c>
      <c r="D104" s="60" t="str">
        <f>IF(A104="","",IF(OR(Beladung!C104="Beladung aus dem Netz eines anderen Netzbetreibers",Beladung!C104="Beladung ohne Netznutzung"),Beladung!C104,"Beladung aus dem Netz der "&amp;Stammdaten!$F$3))</f>
        <v/>
      </c>
      <c r="E104" s="60" t="str">
        <f t="shared" si="5"/>
        <v/>
      </c>
      <c r="F104" s="61" t="str">
        <f>IF(OR(D104="Beladung aus dem Netz eines anderen Netzbetreibers", D104="Beladung ohne Netznutzung"),"",IF(B104="","",SUMIFS('Ergebnis (detailliert)'!$E$17:$E$300,'Ergebnis (detailliert)'!$B$17:$B$300,'Ergebnis (aggregiert)'!$B104,'Ergebnis (detailliert)'!$C$17:$C$300,'Ergebnis (aggregiert)'!$D104)))</f>
        <v/>
      </c>
      <c r="G104" s="62" t="str">
        <f>IF(OR(D104="Beladung aus dem Netz eines anderen Netzbetreibers", D104="Beladung ohne Netznutzung"), "",IF($B104="","",SUMIFS('Ergebnis (detailliert)'!$F$17:$F$300,'Ergebnis (detailliert)'!$B$17:$B$300,'Ergebnis (aggregiert)'!$B104,'Ergebnis (detailliert)'!$C$17:$C$300,'Ergebnis (aggregiert)'!$D104)))</f>
        <v/>
      </c>
      <c r="H104" s="61" t="str">
        <f>IF(OR(D104="Beladung aus dem Netz eines anderen Netzbetreibers", D104="Beladung ohne Netznutzung"), "",IF($B104="","",SUMIFS('Ergebnis (detailliert)'!$I$17:$I$1001,'Ergebnis (detailliert)'!$B$17:$B$1001,'Ergebnis (aggregiert)'!$B104,'Ergebnis (detailliert)'!$C$17:$C$1001,'Ergebnis (aggregiert)'!$D104)))</f>
        <v/>
      </c>
      <c r="I104" s="63" t="str">
        <f>IF(OR(D104="Beladung aus dem Netz eines anderen Netzbetreibers", D104="Beladung ohne Netznutzung"), "",IF($B104="","",SUMIFS('Ergebnis (detailliert)'!$K$17:$K$1001,'Ergebnis (detailliert)'!$B$17:$B$1001,'Ergebnis (aggregiert)'!$B104,'Ergebnis (detailliert)'!$C$17:$C$1001,'Ergebnis (aggregiert)'!$D104)))</f>
        <v/>
      </c>
      <c r="J104" s="64" t="str">
        <f>IF(OR(D104="Beladung aus dem Netz eines anderen Netzbetreibers", D104="Beladung ohne Netznutzung"), "",IF($B104="","",SUMIFS('Ergebnis (detailliert)'!$M$17:$M$1001,'Ergebnis (detailliert)'!$B$17:$B$1001,'Ergebnis (aggregiert)'!$B104,'Ergebnis (detailliert)'!$C$17:$C$1001,'Ergebnis (aggregiert)'!$D104)))</f>
        <v/>
      </c>
      <c r="K104" s="52" t="str">
        <f>IFERROR(IF(ISBLANK(B104),"",IF(COUNTIF(Beladung!$B$17:$B$300,'Ergebnis (aggregiert)'!B104)=0,"Fehler: Reiter 'Beladung des Speichers' wurde für diesen Speicher nicht ausgefüllt",IF(COUNTIF(Entladung!$B$17:$B$300,'Ergebnis (aggregiert)'!B104)=0,"Fehler: Reiter 'Entladung des Speichers' wurde für diesen Speicher nicht ausgefüllt",""))),"Fehler: nicht alle Datenblätter für diesen Speicher wurden vollständig befüllt")</f>
        <v/>
      </c>
    </row>
    <row r="105" spans="1:11" x14ac:dyDescent="0.25">
      <c r="A105" s="142" t="str">
        <f>_xlfn.IFNA(VLOOKUP(B105,Stammdaten!$A$17:$B$300,2,FALSE),"")</f>
        <v/>
      </c>
      <c r="B105" s="59" t="str">
        <f>IF(Stammdaten!A105="","",Stammdaten!A105)</f>
        <v/>
      </c>
      <c r="C105" s="59" t="str">
        <f>IF(B105="","",VLOOKUP(B105,Stammdaten!A105:F388,6,FALSE))</f>
        <v/>
      </c>
      <c r="D105" s="60" t="str">
        <f>IF(A105="","",IF(OR(Beladung!C105="Beladung aus dem Netz eines anderen Netzbetreibers",Beladung!C105="Beladung ohne Netznutzung"),Beladung!C105,"Beladung aus dem Netz der "&amp;Stammdaten!$F$3))</f>
        <v/>
      </c>
      <c r="E105" s="60" t="str">
        <f t="shared" si="5"/>
        <v/>
      </c>
      <c r="F105" s="61" t="str">
        <f>IF(OR(D105="Beladung aus dem Netz eines anderen Netzbetreibers", D105="Beladung ohne Netznutzung"),"",IF(B105="","",SUMIFS('Ergebnis (detailliert)'!$E$17:$E$300,'Ergebnis (detailliert)'!$B$17:$B$300,'Ergebnis (aggregiert)'!$B105,'Ergebnis (detailliert)'!$C$17:$C$300,'Ergebnis (aggregiert)'!$D105)))</f>
        <v/>
      </c>
      <c r="G105" s="62" t="str">
        <f>IF(OR(D105="Beladung aus dem Netz eines anderen Netzbetreibers", D105="Beladung ohne Netznutzung"), "",IF($B105="","",SUMIFS('Ergebnis (detailliert)'!$F$17:$F$300,'Ergebnis (detailliert)'!$B$17:$B$300,'Ergebnis (aggregiert)'!$B105,'Ergebnis (detailliert)'!$C$17:$C$300,'Ergebnis (aggregiert)'!$D105)))</f>
        <v/>
      </c>
      <c r="H105" s="61" t="str">
        <f>IF(OR(D105="Beladung aus dem Netz eines anderen Netzbetreibers", D105="Beladung ohne Netznutzung"), "",IF($B105="","",SUMIFS('Ergebnis (detailliert)'!$I$17:$I$1001,'Ergebnis (detailliert)'!$B$17:$B$1001,'Ergebnis (aggregiert)'!$B105,'Ergebnis (detailliert)'!$C$17:$C$1001,'Ergebnis (aggregiert)'!$D105)))</f>
        <v/>
      </c>
      <c r="I105" s="63" t="str">
        <f>IF(OR(D105="Beladung aus dem Netz eines anderen Netzbetreibers", D105="Beladung ohne Netznutzung"), "",IF($B105="","",SUMIFS('Ergebnis (detailliert)'!$K$17:$K$1001,'Ergebnis (detailliert)'!$B$17:$B$1001,'Ergebnis (aggregiert)'!$B105,'Ergebnis (detailliert)'!$C$17:$C$1001,'Ergebnis (aggregiert)'!$D105)))</f>
        <v/>
      </c>
      <c r="J105" s="64" t="str">
        <f>IF(OR(D105="Beladung aus dem Netz eines anderen Netzbetreibers", D105="Beladung ohne Netznutzung"), "",IF($B105="","",SUMIFS('Ergebnis (detailliert)'!$M$17:$M$1001,'Ergebnis (detailliert)'!$B$17:$B$1001,'Ergebnis (aggregiert)'!$B105,'Ergebnis (detailliert)'!$C$17:$C$1001,'Ergebnis (aggregiert)'!$D105)))</f>
        <v/>
      </c>
      <c r="K105" s="52" t="str">
        <f>IFERROR(IF(ISBLANK(B105),"",IF(COUNTIF(Beladung!$B$17:$B$300,'Ergebnis (aggregiert)'!B105)=0,"Fehler: Reiter 'Beladung des Speichers' wurde für diesen Speicher nicht ausgefüllt",IF(COUNTIF(Entladung!$B$17:$B$300,'Ergebnis (aggregiert)'!B105)=0,"Fehler: Reiter 'Entladung des Speichers' wurde für diesen Speicher nicht ausgefüllt",""))),"Fehler: nicht alle Datenblätter für diesen Speicher wurden vollständig befüllt")</f>
        <v/>
      </c>
    </row>
    <row r="106" spans="1:11" x14ac:dyDescent="0.25">
      <c r="A106" s="142" t="str">
        <f>_xlfn.IFNA(VLOOKUP(B106,Stammdaten!$A$17:$B$300,2,FALSE),"")</f>
        <v/>
      </c>
      <c r="B106" s="59" t="str">
        <f>IF(Stammdaten!A106="","",Stammdaten!A106)</f>
        <v/>
      </c>
      <c r="C106" s="59" t="str">
        <f>IF(B106="","",VLOOKUP(B106,Stammdaten!A106:F389,6,FALSE))</f>
        <v/>
      </c>
      <c r="D106" s="60" t="str">
        <f>IF(A106="","",IF(OR(Beladung!C106="Beladung aus dem Netz eines anderen Netzbetreibers",Beladung!C106="Beladung ohne Netznutzung"),Beladung!C106,"Beladung aus dem Netz der "&amp;Stammdaten!$F$3))</f>
        <v/>
      </c>
      <c r="E106" s="60" t="str">
        <f t="shared" si="5"/>
        <v/>
      </c>
      <c r="F106" s="61" t="str">
        <f>IF(OR(D106="Beladung aus dem Netz eines anderen Netzbetreibers", D106="Beladung ohne Netznutzung"),"",IF(B106="","",SUMIFS('Ergebnis (detailliert)'!$E$17:$E$300,'Ergebnis (detailliert)'!$B$17:$B$300,'Ergebnis (aggregiert)'!$B106,'Ergebnis (detailliert)'!$C$17:$C$300,'Ergebnis (aggregiert)'!$D106)))</f>
        <v/>
      </c>
      <c r="G106" s="62" t="str">
        <f>IF(OR(D106="Beladung aus dem Netz eines anderen Netzbetreibers", D106="Beladung ohne Netznutzung"), "",IF($B106="","",SUMIFS('Ergebnis (detailliert)'!$F$17:$F$300,'Ergebnis (detailliert)'!$B$17:$B$300,'Ergebnis (aggregiert)'!$B106,'Ergebnis (detailliert)'!$C$17:$C$300,'Ergebnis (aggregiert)'!$D106)))</f>
        <v/>
      </c>
      <c r="H106" s="61" t="str">
        <f>IF(OR(D106="Beladung aus dem Netz eines anderen Netzbetreibers", D106="Beladung ohne Netznutzung"), "",IF($B106="","",SUMIFS('Ergebnis (detailliert)'!$I$17:$I$1001,'Ergebnis (detailliert)'!$B$17:$B$1001,'Ergebnis (aggregiert)'!$B106,'Ergebnis (detailliert)'!$C$17:$C$1001,'Ergebnis (aggregiert)'!$D106)))</f>
        <v/>
      </c>
      <c r="I106" s="63" t="str">
        <f>IF(OR(D106="Beladung aus dem Netz eines anderen Netzbetreibers", D106="Beladung ohne Netznutzung"), "",IF($B106="","",SUMIFS('Ergebnis (detailliert)'!$K$17:$K$1001,'Ergebnis (detailliert)'!$B$17:$B$1001,'Ergebnis (aggregiert)'!$B106,'Ergebnis (detailliert)'!$C$17:$C$1001,'Ergebnis (aggregiert)'!$D106)))</f>
        <v/>
      </c>
      <c r="J106" s="64" t="str">
        <f>IF(OR(D106="Beladung aus dem Netz eines anderen Netzbetreibers", D106="Beladung ohne Netznutzung"), "",IF($B106="","",SUMIFS('Ergebnis (detailliert)'!$M$17:$M$1001,'Ergebnis (detailliert)'!$B$17:$B$1001,'Ergebnis (aggregiert)'!$B106,'Ergebnis (detailliert)'!$C$17:$C$1001,'Ergebnis (aggregiert)'!$D106)))</f>
        <v/>
      </c>
      <c r="K106" s="52" t="str">
        <f>IFERROR(IF(ISBLANK(B106),"",IF(COUNTIF(Beladung!$B$17:$B$300,'Ergebnis (aggregiert)'!B106)=0,"Fehler: Reiter 'Beladung des Speichers' wurde für diesen Speicher nicht ausgefüllt",IF(COUNTIF(Entladung!$B$17:$B$300,'Ergebnis (aggregiert)'!B106)=0,"Fehler: Reiter 'Entladung des Speichers' wurde für diesen Speicher nicht ausgefüllt",""))),"Fehler: nicht alle Datenblätter für diesen Speicher wurden vollständig befüllt")</f>
        <v/>
      </c>
    </row>
    <row r="107" spans="1:11" x14ac:dyDescent="0.25">
      <c r="A107" s="142" t="str">
        <f>_xlfn.IFNA(VLOOKUP(B107,Stammdaten!$A$17:$B$300,2,FALSE),"")</f>
        <v/>
      </c>
      <c r="B107" s="59" t="str">
        <f>IF(Stammdaten!A107="","",Stammdaten!A107)</f>
        <v/>
      </c>
      <c r="C107" s="59" t="str">
        <f>IF(B107="","",VLOOKUP(B107,Stammdaten!A107:F390,6,FALSE))</f>
        <v/>
      </c>
      <c r="D107" s="60" t="str">
        <f>IF(A107="","",IF(OR(Beladung!C107="Beladung aus dem Netz eines anderen Netzbetreibers",Beladung!C107="Beladung ohne Netznutzung"),Beladung!C107,"Beladung aus dem Netz der "&amp;Stammdaten!$F$3))</f>
        <v/>
      </c>
      <c r="E107" s="60" t="str">
        <f t="shared" si="5"/>
        <v/>
      </c>
      <c r="F107" s="61" t="str">
        <f>IF(OR(D107="Beladung aus dem Netz eines anderen Netzbetreibers", D107="Beladung ohne Netznutzung"),"",IF(B107="","",SUMIFS('Ergebnis (detailliert)'!$E$17:$E$300,'Ergebnis (detailliert)'!$B$17:$B$300,'Ergebnis (aggregiert)'!$B107,'Ergebnis (detailliert)'!$C$17:$C$300,'Ergebnis (aggregiert)'!$D107)))</f>
        <v/>
      </c>
      <c r="G107" s="62" t="str">
        <f>IF(OR(D107="Beladung aus dem Netz eines anderen Netzbetreibers", D107="Beladung ohne Netznutzung"), "",IF($B107="","",SUMIFS('Ergebnis (detailliert)'!$F$17:$F$300,'Ergebnis (detailliert)'!$B$17:$B$300,'Ergebnis (aggregiert)'!$B107,'Ergebnis (detailliert)'!$C$17:$C$300,'Ergebnis (aggregiert)'!$D107)))</f>
        <v/>
      </c>
      <c r="H107" s="61" t="str">
        <f>IF(OR(D107="Beladung aus dem Netz eines anderen Netzbetreibers", D107="Beladung ohne Netznutzung"), "",IF($B107="","",SUMIFS('Ergebnis (detailliert)'!$I$17:$I$1001,'Ergebnis (detailliert)'!$B$17:$B$1001,'Ergebnis (aggregiert)'!$B107,'Ergebnis (detailliert)'!$C$17:$C$1001,'Ergebnis (aggregiert)'!$D107)))</f>
        <v/>
      </c>
      <c r="I107" s="63" t="str">
        <f>IF(OR(D107="Beladung aus dem Netz eines anderen Netzbetreibers", D107="Beladung ohne Netznutzung"), "",IF($B107="","",SUMIFS('Ergebnis (detailliert)'!$K$17:$K$1001,'Ergebnis (detailliert)'!$B$17:$B$1001,'Ergebnis (aggregiert)'!$B107,'Ergebnis (detailliert)'!$C$17:$C$1001,'Ergebnis (aggregiert)'!$D107)))</f>
        <v/>
      </c>
      <c r="J107" s="64" t="str">
        <f>IF(OR(D107="Beladung aus dem Netz eines anderen Netzbetreibers", D107="Beladung ohne Netznutzung"), "",IF($B107="","",SUMIFS('Ergebnis (detailliert)'!$M$17:$M$1001,'Ergebnis (detailliert)'!$B$17:$B$1001,'Ergebnis (aggregiert)'!$B107,'Ergebnis (detailliert)'!$C$17:$C$1001,'Ergebnis (aggregiert)'!$D107)))</f>
        <v/>
      </c>
      <c r="K107" s="52" t="str">
        <f>IFERROR(IF(ISBLANK(B107),"",IF(COUNTIF(Beladung!$B$17:$B$300,'Ergebnis (aggregiert)'!B107)=0,"Fehler: Reiter 'Beladung des Speichers' wurde für diesen Speicher nicht ausgefüllt",IF(COUNTIF(Entladung!$B$17:$B$300,'Ergebnis (aggregiert)'!B107)=0,"Fehler: Reiter 'Entladung des Speichers' wurde für diesen Speicher nicht ausgefüllt",""))),"Fehler: nicht alle Datenblätter für diesen Speicher wurden vollständig befüllt")</f>
        <v/>
      </c>
    </row>
    <row r="108" spans="1:11" x14ac:dyDescent="0.25">
      <c r="A108" s="142" t="str">
        <f>_xlfn.IFNA(VLOOKUP(B108,Stammdaten!$A$17:$B$300,2,FALSE),"")</f>
        <v/>
      </c>
      <c r="B108" s="59" t="str">
        <f>IF(Stammdaten!A108="","",Stammdaten!A108)</f>
        <v/>
      </c>
      <c r="C108" s="59" t="str">
        <f>IF(B108="","",VLOOKUP(B108,Stammdaten!A108:F391,6,FALSE))</f>
        <v/>
      </c>
      <c r="D108" s="60" t="str">
        <f>IF(A108="","",IF(OR(Beladung!C108="Beladung aus dem Netz eines anderen Netzbetreibers",Beladung!C108="Beladung ohne Netznutzung"),Beladung!C108,"Beladung aus dem Netz der "&amp;Stammdaten!$F$3))</f>
        <v/>
      </c>
      <c r="E108" s="60" t="str">
        <f t="shared" si="5"/>
        <v/>
      </c>
      <c r="F108" s="61" t="str">
        <f>IF(OR(D108="Beladung aus dem Netz eines anderen Netzbetreibers", D108="Beladung ohne Netznutzung"),"",IF(B108="","",SUMIFS('Ergebnis (detailliert)'!$E$17:$E$300,'Ergebnis (detailliert)'!$B$17:$B$300,'Ergebnis (aggregiert)'!$B108,'Ergebnis (detailliert)'!$C$17:$C$300,'Ergebnis (aggregiert)'!$D108)))</f>
        <v/>
      </c>
      <c r="G108" s="62" t="str">
        <f>IF(OR(D108="Beladung aus dem Netz eines anderen Netzbetreibers", D108="Beladung ohne Netznutzung"), "",IF($B108="","",SUMIFS('Ergebnis (detailliert)'!$F$17:$F$300,'Ergebnis (detailliert)'!$B$17:$B$300,'Ergebnis (aggregiert)'!$B108,'Ergebnis (detailliert)'!$C$17:$C$300,'Ergebnis (aggregiert)'!$D108)))</f>
        <v/>
      </c>
      <c r="H108" s="61" t="str">
        <f>IF(OR(D108="Beladung aus dem Netz eines anderen Netzbetreibers", D108="Beladung ohne Netznutzung"), "",IF($B108="","",SUMIFS('Ergebnis (detailliert)'!$I$17:$I$1001,'Ergebnis (detailliert)'!$B$17:$B$1001,'Ergebnis (aggregiert)'!$B108,'Ergebnis (detailliert)'!$C$17:$C$1001,'Ergebnis (aggregiert)'!$D108)))</f>
        <v/>
      </c>
      <c r="I108" s="63" t="str">
        <f>IF(OR(D108="Beladung aus dem Netz eines anderen Netzbetreibers", D108="Beladung ohne Netznutzung"), "",IF($B108="","",SUMIFS('Ergebnis (detailliert)'!$K$17:$K$1001,'Ergebnis (detailliert)'!$B$17:$B$1001,'Ergebnis (aggregiert)'!$B108,'Ergebnis (detailliert)'!$C$17:$C$1001,'Ergebnis (aggregiert)'!$D108)))</f>
        <v/>
      </c>
      <c r="J108" s="64" t="str">
        <f>IF(OR(D108="Beladung aus dem Netz eines anderen Netzbetreibers", D108="Beladung ohne Netznutzung"), "",IF($B108="","",SUMIFS('Ergebnis (detailliert)'!$M$17:$M$1001,'Ergebnis (detailliert)'!$B$17:$B$1001,'Ergebnis (aggregiert)'!$B108,'Ergebnis (detailliert)'!$C$17:$C$1001,'Ergebnis (aggregiert)'!$D108)))</f>
        <v/>
      </c>
      <c r="K108" s="52" t="str">
        <f>IFERROR(IF(ISBLANK(B108),"",IF(COUNTIF(Beladung!$B$17:$B$300,'Ergebnis (aggregiert)'!B108)=0,"Fehler: Reiter 'Beladung des Speichers' wurde für diesen Speicher nicht ausgefüllt",IF(COUNTIF(Entladung!$B$17:$B$300,'Ergebnis (aggregiert)'!B108)=0,"Fehler: Reiter 'Entladung des Speichers' wurde für diesen Speicher nicht ausgefüllt",""))),"Fehler: nicht alle Datenblätter für diesen Speicher wurden vollständig befüllt")</f>
        <v/>
      </c>
    </row>
    <row r="109" spans="1:11" x14ac:dyDescent="0.25">
      <c r="A109" s="142" t="str">
        <f>_xlfn.IFNA(VLOOKUP(B109,Stammdaten!$A$17:$B$300,2,FALSE),"")</f>
        <v/>
      </c>
      <c r="B109" s="59" t="str">
        <f>IF(Stammdaten!A109="","",Stammdaten!A109)</f>
        <v/>
      </c>
      <c r="C109" s="59" t="str">
        <f>IF(B109="","",VLOOKUP(B109,Stammdaten!A109:F392,6,FALSE))</f>
        <v/>
      </c>
      <c r="D109" s="60" t="str">
        <f>IF(A109="","",IF(OR(Beladung!C109="Beladung aus dem Netz eines anderen Netzbetreibers",Beladung!C109="Beladung ohne Netznutzung"),Beladung!C109,"Beladung aus dem Netz der "&amp;Stammdaten!$F$3))</f>
        <v/>
      </c>
      <c r="E109" s="60" t="str">
        <f t="shared" si="5"/>
        <v/>
      </c>
      <c r="F109" s="61" t="str">
        <f>IF(OR(D109="Beladung aus dem Netz eines anderen Netzbetreibers", D109="Beladung ohne Netznutzung"),"",IF(B109="","",SUMIFS('Ergebnis (detailliert)'!$E$17:$E$300,'Ergebnis (detailliert)'!$B$17:$B$300,'Ergebnis (aggregiert)'!$B109,'Ergebnis (detailliert)'!$C$17:$C$300,'Ergebnis (aggregiert)'!$D109)))</f>
        <v/>
      </c>
      <c r="G109" s="62" t="str">
        <f>IF(OR(D109="Beladung aus dem Netz eines anderen Netzbetreibers", D109="Beladung ohne Netznutzung"), "",IF($B109="","",SUMIFS('Ergebnis (detailliert)'!$F$17:$F$300,'Ergebnis (detailliert)'!$B$17:$B$300,'Ergebnis (aggregiert)'!$B109,'Ergebnis (detailliert)'!$C$17:$C$300,'Ergebnis (aggregiert)'!$D109)))</f>
        <v/>
      </c>
      <c r="H109" s="61" t="str">
        <f>IF(OR(D109="Beladung aus dem Netz eines anderen Netzbetreibers", D109="Beladung ohne Netznutzung"), "",IF($B109="","",SUMIFS('Ergebnis (detailliert)'!$I$17:$I$1001,'Ergebnis (detailliert)'!$B$17:$B$1001,'Ergebnis (aggregiert)'!$B109,'Ergebnis (detailliert)'!$C$17:$C$1001,'Ergebnis (aggregiert)'!$D109)))</f>
        <v/>
      </c>
      <c r="I109" s="63" t="str">
        <f>IF(OR(D109="Beladung aus dem Netz eines anderen Netzbetreibers", D109="Beladung ohne Netznutzung"), "",IF($B109="","",SUMIFS('Ergebnis (detailliert)'!$K$17:$K$1001,'Ergebnis (detailliert)'!$B$17:$B$1001,'Ergebnis (aggregiert)'!$B109,'Ergebnis (detailliert)'!$C$17:$C$1001,'Ergebnis (aggregiert)'!$D109)))</f>
        <v/>
      </c>
      <c r="J109" s="64" t="str">
        <f>IF(OR(D109="Beladung aus dem Netz eines anderen Netzbetreibers", D109="Beladung ohne Netznutzung"), "",IF($B109="","",SUMIFS('Ergebnis (detailliert)'!$M$17:$M$1001,'Ergebnis (detailliert)'!$B$17:$B$1001,'Ergebnis (aggregiert)'!$B109,'Ergebnis (detailliert)'!$C$17:$C$1001,'Ergebnis (aggregiert)'!$D109)))</f>
        <v/>
      </c>
      <c r="K109" s="52" t="str">
        <f>IFERROR(IF(ISBLANK(B109),"",IF(COUNTIF(Beladung!$B$17:$B$300,'Ergebnis (aggregiert)'!B109)=0,"Fehler: Reiter 'Beladung des Speichers' wurde für diesen Speicher nicht ausgefüllt",IF(COUNTIF(Entladung!$B$17:$B$300,'Ergebnis (aggregiert)'!B109)=0,"Fehler: Reiter 'Entladung des Speichers' wurde für diesen Speicher nicht ausgefüllt",""))),"Fehler: nicht alle Datenblätter für diesen Speicher wurden vollständig befüllt")</f>
        <v/>
      </c>
    </row>
    <row r="110" spans="1:11" x14ac:dyDescent="0.25">
      <c r="A110" s="142" t="str">
        <f>_xlfn.IFNA(VLOOKUP(B110,Stammdaten!$A$17:$B$300,2,FALSE),"")</f>
        <v/>
      </c>
      <c r="B110" s="59" t="str">
        <f>IF(Stammdaten!A110="","",Stammdaten!A110)</f>
        <v/>
      </c>
      <c r="C110" s="59" t="str">
        <f>IF(B110="","",VLOOKUP(B110,Stammdaten!A110:F393,6,FALSE))</f>
        <v/>
      </c>
      <c r="D110" s="60" t="str">
        <f>IF(A110="","",IF(OR(Beladung!C110="Beladung aus dem Netz eines anderen Netzbetreibers",Beladung!C110="Beladung ohne Netznutzung"),Beladung!C110,"Beladung aus dem Netz der "&amp;Stammdaten!$F$3))</f>
        <v/>
      </c>
      <c r="E110" s="60" t="str">
        <f t="shared" si="5"/>
        <v/>
      </c>
      <c r="F110" s="61" t="str">
        <f>IF(OR(D110="Beladung aus dem Netz eines anderen Netzbetreibers", D110="Beladung ohne Netznutzung"),"",IF(B110="","",SUMIFS('Ergebnis (detailliert)'!$E$17:$E$300,'Ergebnis (detailliert)'!$B$17:$B$300,'Ergebnis (aggregiert)'!$B110,'Ergebnis (detailliert)'!$C$17:$C$300,'Ergebnis (aggregiert)'!$D110)))</f>
        <v/>
      </c>
      <c r="G110" s="62" t="str">
        <f>IF(OR(D110="Beladung aus dem Netz eines anderen Netzbetreibers", D110="Beladung ohne Netznutzung"), "",IF($B110="","",SUMIFS('Ergebnis (detailliert)'!$F$17:$F$300,'Ergebnis (detailliert)'!$B$17:$B$300,'Ergebnis (aggregiert)'!$B110,'Ergebnis (detailliert)'!$C$17:$C$300,'Ergebnis (aggregiert)'!$D110)))</f>
        <v/>
      </c>
      <c r="H110" s="61" t="str">
        <f>IF(OR(D110="Beladung aus dem Netz eines anderen Netzbetreibers", D110="Beladung ohne Netznutzung"), "",IF($B110="","",SUMIFS('Ergebnis (detailliert)'!$I$17:$I$1001,'Ergebnis (detailliert)'!$B$17:$B$1001,'Ergebnis (aggregiert)'!$B110,'Ergebnis (detailliert)'!$C$17:$C$1001,'Ergebnis (aggregiert)'!$D110)))</f>
        <v/>
      </c>
      <c r="I110" s="63" t="str">
        <f>IF(OR(D110="Beladung aus dem Netz eines anderen Netzbetreibers", D110="Beladung ohne Netznutzung"), "",IF($B110="","",SUMIFS('Ergebnis (detailliert)'!$K$17:$K$1001,'Ergebnis (detailliert)'!$B$17:$B$1001,'Ergebnis (aggregiert)'!$B110,'Ergebnis (detailliert)'!$C$17:$C$1001,'Ergebnis (aggregiert)'!$D110)))</f>
        <v/>
      </c>
      <c r="J110" s="64" t="str">
        <f>IF(OR(D110="Beladung aus dem Netz eines anderen Netzbetreibers", D110="Beladung ohne Netznutzung"), "",IF($B110="","",SUMIFS('Ergebnis (detailliert)'!$M$17:$M$1001,'Ergebnis (detailliert)'!$B$17:$B$1001,'Ergebnis (aggregiert)'!$B110,'Ergebnis (detailliert)'!$C$17:$C$1001,'Ergebnis (aggregiert)'!$D110)))</f>
        <v/>
      </c>
      <c r="K110" s="52" t="str">
        <f>IFERROR(IF(ISBLANK(B110),"",IF(COUNTIF(Beladung!$B$17:$B$300,'Ergebnis (aggregiert)'!B110)=0,"Fehler: Reiter 'Beladung des Speichers' wurde für diesen Speicher nicht ausgefüllt",IF(COUNTIF(Entladung!$B$17:$B$300,'Ergebnis (aggregiert)'!B110)=0,"Fehler: Reiter 'Entladung des Speichers' wurde für diesen Speicher nicht ausgefüllt",""))),"Fehler: nicht alle Datenblätter für diesen Speicher wurden vollständig befüllt")</f>
        <v/>
      </c>
    </row>
    <row r="111" spans="1:11" x14ac:dyDescent="0.25">
      <c r="A111" s="142" t="str">
        <f>_xlfn.IFNA(VLOOKUP(B111,Stammdaten!$A$17:$B$300,2,FALSE),"")</f>
        <v/>
      </c>
      <c r="B111" s="59" t="str">
        <f>IF(Stammdaten!A111="","",Stammdaten!A111)</f>
        <v/>
      </c>
      <c r="C111" s="59" t="str">
        <f>IF(B111="","",VLOOKUP(B111,Stammdaten!A111:F394,6,FALSE))</f>
        <v/>
      </c>
      <c r="D111" s="60" t="str">
        <f>IF(A111="","",IF(OR(Beladung!C111="Beladung aus dem Netz eines anderen Netzbetreibers",Beladung!C111="Beladung ohne Netznutzung"),Beladung!C111,"Beladung aus dem Netz der "&amp;Stammdaten!$F$3))</f>
        <v/>
      </c>
      <c r="E111" s="60" t="str">
        <f t="shared" si="5"/>
        <v/>
      </c>
      <c r="F111" s="61" t="str">
        <f>IF(OR(D111="Beladung aus dem Netz eines anderen Netzbetreibers", D111="Beladung ohne Netznutzung"),"",IF(B111="","",SUMIFS('Ergebnis (detailliert)'!$E$17:$E$300,'Ergebnis (detailliert)'!$B$17:$B$300,'Ergebnis (aggregiert)'!$B111,'Ergebnis (detailliert)'!$C$17:$C$300,'Ergebnis (aggregiert)'!$D111)))</f>
        <v/>
      </c>
      <c r="G111" s="62" t="str">
        <f>IF(OR(D111="Beladung aus dem Netz eines anderen Netzbetreibers", D111="Beladung ohne Netznutzung"), "",IF($B111="","",SUMIFS('Ergebnis (detailliert)'!$F$17:$F$300,'Ergebnis (detailliert)'!$B$17:$B$300,'Ergebnis (aggregiert)'!$B111,'Ergebnis (detailliert)'!$C$17:$C$300,'Ergebnis (aggregiert)'!$D111)))</f>
        <v/>
      </c>
      <c r="H111" s="61" t="str">
        <f>IF(OR(D111="Beladung aus dem Netz eines anderen Netzbetreibers", D111="Beladung ohne Netznutzung"), "",IF($B111="","",SUMIFS('Ergebnis (detailliert)'!$I$17:$I$1001,'Ergebnis (detailliert)'!$B$17:$B$1001,'Ergebnis (aggregiert)'!$B111,'Ergebnis (detailliert)'!$C$17:$C$1001,'Ergebnis (aggregiert)'!$D111)))</f>
        <v/>
      </c>
      <c r="I111" s="63" t="str">
        <f>IF(OR(D111="Beladung aus dem Netz eines anderen Netzbetreibers", D111="Beladung ohne Netznutzung"), "",IF($B111="","",SUMIFS('Ergebnis (detailliert)'!$K$17:$K$1001,'Ergebnis (detailliert)'!$B$17:$B$1001,'Ergebnis (aggregiert)'!$B111,'Ergebnis (detailliert)'!$C$17:$C$1001,'Ergebnis (aggregiert)'!$D111)))</f>
        <v/>
      </c>
      <c r="J111" s="64" t="str">
        <f>IF(OR(D111="Beladung aus dem Netz eines anderen Netzbetreibers", D111="Beladung ohne Netznutzung"), "",IF($B111="","",SUMIFS('Ergebnis (detailliert)'!$M$17:$M$1001,'Ergebnis (detailliert)'!$B$17:$B$1001,'Ergebnis (aggregiert)'!$B111,'Ergebnis (detailliert)'!$C$17:$C$1001,'Ergebnis (aggregiert)'!$D111)))</f>
        <v/>
      </c>
      <c r="K111" s="52" t="str">
        <f>IFERROR(IF(ISBLANK(B111),"",IF(COUNTIF(Beladung!$B$17:$B$300,'Ergebnis (aggregiert)'!B111)=0,"Fehler: Reiter 'Beladung des Speichers' wurde für diesen Speicher nicht ausgefüllt",IF(COUNTIF(Entladung!$B$17:$B$300,'Ergebnis (aggregiert)'!B111)=0,"Fehler: Reiter 'Entladung des Speichers' wurde für diesen Speicher nicht ausgefüllt",""))),"Fehler: nicht alle Datenblätter für diesen Speicher wurden vollständig befüllt")</f>
        <v/>
      </c>
    </row>
    <row r="112" spans="1:11" x14ac:dyDescent="0.25">
      <c r="A112" s="142" t="str">
        <f>_xlfn.IFNA(VLOOKUP(B112,Stammdaten!$A$17:$B$300,2,FALSE),"")</f>
        <v/>
      </c>
      <c r="B112" s="59" t="str">
        <f>IF(Stammdaten!A112="","",Stammdaten!A112)</f>
        <v/>
      </c>
      <c r="C112" s="59" t="str">
        <f>IF(B112="","",VLOOKUP(B112,Stammdaten!A112:F395,6,FALSE))</f>
        <v/>
      </c>
      <c r="D112" s="60" t="str">
        <f>IF(A112="","",IF(OR(Beladung!C112="Beladung aus dem Netz eines anderen Netzbetreibers",Beladung!C112="Beladung ohne Netznutzung"),Beladung!C112,"Beladung aus dem Netz der "&amp;Stammdaten!$F$3))</f>
        <v/>
      </c>
      <c r="E112" s="60" t="str">
        <f t="shared" si="5"/>
        <v/>
      </c>
      <c r="F112" s="61" t="str">
        <f>IF(OR(D112="Beladung aus dem Netz eines anderen Netzbetreibers", D112="Beladung ohne Netznutzung"),"",IF(B112="","",SUMIFS('Ergebnis (detailliert)'!$E$17:$E$300,'Ergebnis (detailliert)'!$B$17:$B$300,'Ergebnis (aggregiert)'!$B112,'Ergebnis (detailliert)'!$C$17:$C$300,'Ergebnis (aggregiert)'!$D112)))</f>
        <v/>
      </c>
      <c r="G112" s="62" t="str">
        <f>IF(OR(D112="Beladung aus dem Netz eines anderen Netzbetreibers", D112="Beladung ohne Netznutzung"), "",IF($B112="","",SUMIFS('Ergebnis (detailliert)'!$F$17:$F$300,'Ergebnis (detailliert)'!$B$17:$B$300,'Ergebnis (aggregiert)'!$B112,'Ergebnis (detailliert)'!$C$17:$C$300,'Ergebnis (aggregiert)'!$D112)))</f>
        <v/>
      </c>
      <c r="H112" s="61" t="str">
        <f>IF(OR(D112="Beladung aus dem Netz eines anderen Netzbetreibers", D112="Beladung ohne Netznutzung"), "",IF($B112="","",SUMIFS('Ergebnis (detailliert)'!$I$17:$I$1001,'Ergebnis (detailliert)'!$B$17:$B$1001,'Ergebnis (aggregiert)'!$B112,'Ergebnis (detailliert)'!$C$17:$C$1001,'Ergebnis (aggregiert)'!$D112)))</f>
        <v/>
      </c>
      <c r="I112" s="63" t="str">
        <f>IF(OR(D112="Beladung aus dem Netz eines anderen Netzbetreibers", D112="Beladung ohne Netznutzung"), "",IF($B112="","",SUMIFS('Ergebnis (detailliert)'!$K$17:$K$1001,'Ergebnis (detailliert)'!$B$17:$B$1001,'Ergebnis (aggregiert)'!$B112,'Ergebnis (detailliert)'!$C$17:$C$1001,'Ergebnis (aggregiert)'!$D112)))</f>
        <v/>
      </c>
      <c r="J112" s="64" t="str">
        <f>IF(OR(D112="Beladung aus dem Netz eines anderen Netzbetreibers", D112="Beladung ohne Netznutzung"), "",IF($B112="","",SUMIFS('Ergebnis (detailliert)'!$M$17:$M$1001,'Ergebnis (detailliert)'!$B$17:$B$1001,'Ergebnis (aggregiert)'!$B112,'Ergebnis (detailliert)'!$C$17:$C$1001,'Ergebnis (aggregiert)'!$D112)))</f>
        <v/>
      </c>
      <c r="K112" s="52" t="str">
        <f>IFERROR(IF(ISBLANK(B112),"",IF(COUNTIF(Beladung!$B$17:$B$300,'Ergebnis (aggregiert)'!B112)=0,"Fehler: Reiter 'Beladung des Speichers' wurde für diesen Speicher nicht ausgefüllt",IF(COUNTIF(Entladung!$B$17:$B$300,'Ergebnis (aggregiert)'!B112)=0,"Fehler: Reiter 'Entladung des Speichers' wurde für diesen Speicher nicht ausgefüllt",""))),"Fehler: nicht alle Datenblätter für diesen Speicher wurden vollständig befüllt")</f>
        <v/>
      </c>
    </row>
    <row r="113" spans="1:11" x14ac:dyDescent="0.25">
      <c r="A113" s="142" t="str">
        <f>_xlfn.IFNA(VLOOKUP(B113,Stammdaten!$A$17:$B$300,2,FALSE),"")</f>
        <v/>
      </c>
      <c r="B113" s="59" t="str">
        <f>IF(Stammdaten!A113="","",Stammdaten!A113)</f>
        <v/>
      </c>
      <c r="C113" s="59" t="str">
        <f>IF(B113="","",VLOOKUP(B113,Stammdaten!A113:F396,6,FALSE))</f>
        <v/>
      </c>
      <c r="D113" s="60" t="str">
        <f>IF(A113="","",IF(OR(Beladung!C113="Beladung aus dem Netz eines anderen Netzbetreibers",Beladung!C113="Beladung ohne Netznutzung"),Beladung!C113,"Beladung aus dem Netz der "&amp;Stammdaten!$F$3))</f>
        <v/>
      </c>
      <c r="E113" s="60" t="str">
        <f t="shared" si="5"/>
        <v/>
      </c>
      <c r="F113" s="61" t="str">
        <f>IF(OR(D113="Beladung aus dem Netz eines anderen Netzbetreibers", D113="Beladung ohne Netznutzung"),"",IF(B113="","",SUMIFS('Ergebnis (detailliert)'!$E$17:$E$300,'Ergebnis (detailliert)'!$B$17:$B$300,'Ergebnis (aggregiert)'!$B113,'Ergebnis (detailliert)'!$C$17:$C$300,'Ergebnis (aggregiert)'!$D113)))</f>
        <v/>
      </c>
      <c r="G113" s="62" t="str">
        <f>IF(OR(D113="Beladung aus dem Netz eines anderen Netzbetreibers", D113="Beladung ohne Netznutzung"), "",IF($B113="","",SUMIFS('Ergebnis (detailliert)'!$F$17:$F$300,'Ergebnis (detailliert)'!$B$17:$B$300,'Ergebnis (aggregiert)'!$B113,'Ergebnis (detailliert)'!$C$17:$C$300,'Ergebnis (aggregiert)'!$D113)))</f>
        <v/>
      </c>
      <c r="H113" s="61" t="str">
        <f>IF(OR(D113="Beladung aus dem Netz eines anderen Netzbetreibers", D113="Beladung ohne Netznutzung"), "",IF($B113="","",SUMIFS('Ergebnis (detailliert)'!$I$17:$I$1001,'Ergebnis (detailliert)'!$B$17:$B$1001,'Ergebnis (aggregiert)'!$B113,'Ergebnis (detailliert)'!$C$17:$C$1001,'Ergebnis (aggregiert)'!$D113)))</f>
        <v/>
      </c>
      <c r="I113" s="63" t="str">
        <f>IF(OR(D113="Beladung aus dem Netz eines anderen Netzbetreibers", D113="Beladung ohne Netznutzung"), "",IF($B113="","",SUMIFS('Ergebnis (detailliert)'!$K$17:$K$1001,'Ergebnis (detailliert)'!$B$17:$B$1001,'Ergebnis (aggregiert)'!$B113,'Ergebnis (detailliert)'!$C$17:$C$1001,'Ergebnis (aggregiert)'!$D113)))</f>
        <v/>
      </c>
      <c r="J113" s="64" t="str">
        <f>IF(OR(D113="Beladung aus dem Netz eines anderen Netzbetreibers", D113="Beladung ohne Netznutzung"), "",IF($B113="","",SUMIFS('Ergebnis (detailliert)'!$M$17:$M$1001,'Ergebnis (detailliert)'!$B$17:$B$1001,'Ergebnis (aggregiert)'!$B113,'Ergebnis (detailliert)'!$C$17:$C$1001,'Ergebnis (aggregiert)'!$D113)))</f>
        <v/>
      </c>
      <c r="K113" s="52" t="str">
        <f>IFERROR(IF(ISBLANK(B113),"",IF(COUNTIF(Beladung!$B$17:$B$300,'Ergebnis (aggregiert)'!B113)=0,"Fehler: Reiter 'Beladung des Speichers' wurde für diesen Speicher nicht ausgefüllt",IF(COUNTIF(Entladung!$B$17:$B$300,'Ergebnis (aggregiert)'!B113)=0,"Fehler: Reiter 'Entladung des Speichers' wurde für diesen Speicher nicht ausgefüllt",""))),"Fehler: nicht alle Datenblätter für diesen Speicher wurden vollständig befüllt")</f>
        <v/>
      </c>
    </row>
    <row r="114" spans="1:11" x14ac:dyDescent="0.25">
      <c r="A114" s="142" t="str">
        <f>_xlfn.IFNA(VLOOKUP(B114,Stammdaten!$A$17:$B$300,2,FALSE),"")</f>
        <v/>
      </c>
      <c r="B114" s="59" t="str">
        <f>IF(Stammdaten!A114="","",Stammdaten!A114)</f>
        <v/>
      </c>
      <c r="C114" s="59" t="str">
        <f>IF(B114="","",VLOOKUP(B114,Stammdaten!A114:F397,6,FALSE))</f>
        <v/>
      </c>
      <c r="D114" s="60" t="str">
        <f>IF(A114="","",IF(OR(Beladung!C114="Beladung aus dem Netz eines anderen Netzbetreibers",Beladung!C114="Beladung ohne Netznutzung"),Beladung!C114,"Beladung aus dem Netz der "&amp;Stammdaten!$F$3))</f>
        <v/>
      </c>
      <c r="E114" s="60" t="str">
        <f t="shared" si="5"/>
        <v/>
      </c>
      <c r="F114" s="61" t="str">
        <f>IF(OR(D114="Beladung aus dem Netz eines anderen Netzbetreibers", D114="Beladung ohne Netznutzung"),"",IF(B114="","",SUMIFS('Ergebnis (detailliert)'!$E$17:$E$300,'Ergebnis (detailliert)'!$B$17:$B$300,'Ergebnis (aggregiert)'!$B114,'Ergebnis (detailliert)'!$C$17:$C$300,'Ergebnis (aggregiert)'!$D114)))</f>
        <v/>
      </c>
      <c r="G114" s="62" t="str">
        <f>IF(OR(D114="Beladung aus dem Netz eines anderen Netzbetreibers", D114="Beladung ohne Netznutzung"), "",IF($B114="","",SUMIFS('Ergebnis (detailliert)'!$F$17:$F$300,'Ergebnis (detailliert)'!$B$17:$B$300,'Ergebnis (aggregiert)'!$B114,'Ergebnis (detailliert)'!$C$17:$C$300,'Ergebnis (aggregiert)'!$D114)))</f>
        <v/>
      </c>
      <c r="H114" s="61" t="str">
        <f>IF(OR(D114="Beladung aus dem Netz eines anderen Netzbetreibers", D114="Beladung ohne Netznutzung"), "",IF($B114="","",SUMIFS('Ergebnis (detailliert)'!$I$17:$I$1001,'Ergebnis (detailliert)'!$B$17:$B$1001,'Ergebnis (aggregiert)'!$B114,'Ergebnis (detailliert)'!$C$17:$C$1001,'Ergebnis (aggregiert)'!$D114)))</f>
        <v/>
      </c>
      <c r="I114" s="63" t="str">
        <f>IF(OR(D114="Beladung aus dem Netz eines anderen Netzbetreibers", D114="Beladung ohne Netznutzung"), "",IF($B114="","",SUMIFS('Ergebnis (detailliert)'!$K$17:$K$1001,'Ergebnis (detailliert)'!$B$17:$B$1001,'Ergebnis (aggregiert)'!$B114,'Ergebnis (detailliert)'!$C$17:$C$1001,'Ergebnis (aggregiert)'!$D114)))</f>
        <v/>
      </c>
      <c r="J114" s="64" t="str">
        <f>IF(OR(D114="Beladung aus dem Netz eines anderen Netzbetreibers", D114="Beladung ohne Netznutzung"), "",IF($B114="","",SUMIFS('Ergebnis (detailliert)'!$M$17:$M$1001,'Ergebnis (detailliert)'!$B$17:$B$1001,'Ergebnis (aggregiert)'!$B114,'Ergebnis (detailliert)'!$C$17:$C$1001,'Ergebnis (aggregiert)'!$D114)))</f>
        <v/>
      </c>
      <c r="K114" s="52" t="str">
        <f>IFERROR(IF(ISBLANK(B114),"",IF(COUNTIF(Beladung!$B$17:$B$300,'Ergebnis (aggregiert)'!B114)=0,"Fehler: Reiter 'Beladung des Speichers' wurde für diesen Speicher nicht ausgefüllt",IF(COUNTIF(Entladung!$B$17:$B$300,'Ergebnis (aggregiert)'!B114)=0,"Fehler: Reiter 'Entladung des Speichers' wurde für diesen Speicher nicht ausgefüllt",""))),"Fehler: nicht alle Datenblätter für diesen Speicher wurden vollständig befüllt")</f>
        <v/>
      </c>
    </row>
    <row r="115" spans="1:11" x14ac:dyDescent="0.25">
      <c r="A115" s="142" t="str">
        <f>_xlfn.IFNA(VLOOKUP(B115,Stammdaten!$A$17:$B$300,2,FALSE),"")</f>
        <v/>
      </c>
      <c r="B115" s="59" t="str">
        <f>IF(Stammdaten!A115="","",Stammdaten!A115)</f>
        <v/>
      </c>
      <c r="C115" s="59" t="str">
        <f>IF(B115="","",VLOOKUP(B115,Stammdaten!A115:F398,6,FALSE))</f>
        <v/>
      </c>
      <c r="D115" s="60" t="str">
        <f>IF(A115="","",IF(OR(Beladung!C115="Beladung aus dem Netz eines anderen Netzbetreibers",Beladung!C115="Beladung ohne Netznutzung"),Beladung!C115,"Beladung aus dem Netz der "&amp;Stammdaten!$F$3))</f>
        <v/>
      </c>
      <c r="E115" s="60" t="str">
        <f t="shared" si="5"/>
        <v/>
      </c>
      <c r="F115" s="61" t="str">
        <f>IF(OR(D115="Beladung aus dem Netz eines anderen Netzbetreibers", D115="Beladung ohne Netznutzung"),"",IF(B115="","",SUMIFS('Ergebnis (detailliert)'!$E$17:$E$300,'Ergebnis (detailliert)'!$B$17:$B$300,'Ergebnis (aggregiert)'!$B115,'Ergebnis (detailliert)'!$C$17:$C$300,'Ergebnis (aggregiert)'!$D115)))</f>
        <v/>
      </c>
      <c r="G115" s="62" t="str">
        <f>IF(OR(D115="Beladung aus dem Netz eines anderen Netzbetreibers", D115="Beladung ohne Netznutzung"), "",IF($B115="","",SUMIFS('Ergebnis (detailliert)'!$F$17:$F$300,'Ergebnis (detailliert)'!$B$17:$B$300,'Ergebnis (aggregiert)'!$B115,'Ergebnis (detailliert)'!$C$17:$C$300,'Ergebnis (aggregiert)'!$D115)))</f>
        <v/>
      </c>
      <c r="H115" s="61" t="str">
        <f>IF(OR(D115="Beladung aus dem Netz eines anderen Netzbetreibers", D115="Beladung ohne Netznutzung"), "",IF($B115="","",SUMIFS('Ergebnis (detailliert)'!$I$17:$I$1001,'Ergebnis (detailliert)'!$B$17:$B$1001,'Ergebnis (aggregiert)'!$B115,'Ergebnis (detailliert)'!$C$17:$C$1001,'Ergebnis (aggregiert)'!$D115)))</f>
        <v/>
      </c>
      <c r="I115" s="63" t="str">
        <f>IF(OR(D115="Beladung aus dem Netz eines anderen Netzbetreibers", D115="Beladung ohne Netznutzung"), "",IF($B115="","",SUMIFS('Ergebnis (detailliert)'!$K$17:$K$1001,'Ergebnis (detailliert)'!$B$17:$B$1001,'Ergebnis (aggregiert)'!$B115,'Ergebnis (detailliert)'!$C$17:$C$1001,'Ergebnis (aggregiert)'!$D115)))</f>
        <v/>
      </c>
      <c r="J115" s="64" t="str">
        <f>IF(OR(D115="Beladung aus dem Netz eines anderen Netzbetreibers", D115="Beladung ohne Netznutzung"), "",IF($B115="","",SUMIFS('Ergebnis (detailliert)'!$M$17:$M$1001,'Ergebnis (detailliert)'!$B$17:$B$1001,'Ergebnis (aggregiert)'!$B115,'Ergebnis (detailliert)'!$C$17:$C$1001,'Ergebnis (aggregiert)'!$D115)))</f>
        <v/>
      </c>
      <c r="K115" s="52" t="str">
        <f>IFERROR(IF(ISBLANK(B115),"",IF(COUNTIF(Beladung!$B$17:$B$300,'Ergebnis (aggregiert)'!B115)=0,"Fehler: Reiter 'Beladung des Speichers' wurde für diesen Speicher nicht ausgefüllt",IF(COUNTIF(Entladung!$B$17:$B$300,'Ergebnis (aggregiert)'!B115)=0,"Fehler: Reiter 'Entladung des Speichers' wurde für diesen Speicher nicht ausgefüllt",""))),"Fehler: nicht alle Datenblätter für diesen Speicher wurden vollständig befüllt")</f>
        <v/>
      </c>
    </row>
    <row r="116" spans="1:11" x14ac:dyDescent="0.25">
      <c r="A116" s="142" t="str">
        <f>_xlfn.IFNA(VLOOKUP(B116,Stammdaten!$A$17:$B$300,2,FALSE),"")</f>
        <v/>
      </c>
      <c r="B116" s="59" t="str">
        <f>IF(Stammdaten!A116="","",Stammdaten!A116)</f>
        <v/>
      </c>
      <c r="C116" s="59" t="str">
        <f>IF(B116="","",VLOOKUP(B116,Stammdaten!A116:F399,6,FALSE))</f>
        <v/>
      </c>
      <c r="D116" s="60" t="str">
        <f>IF(A116="","",IF(OR(Beladung!C116="Beladung aus dem Netz eines anderen Netzbetreibers",Beladung!C116="Beladung ohne Netznutzung"),Beladung!C116,"Beladung aus dem Netz der "&amp;Stammdaten!$F$3))</f>
        <v/>
      </c>
      <c r="E116" s="60" t="str">
        <f t="shared" si="5"/>
        <v/>
      </c>
      <c r="F116" s="61" t="str">
        <f>IF(OR(D116="Beladung aus dem Netz eines anderen Netzbetreibers", D116="Beladung ohne Netznutzung"),"",IF(B116="","",SUMIFS('Ergebnis (detailliert)'!$E$17:$E$300,'Ergebnis (detailliert)'!$B$17:$B$300,'Ergebnis (aggregiert)'!$B116,'Ergebnis (detailliert)'!$C$17:$C$300,'Ergebnis (aggregiert)'!$D116)))</f>
        <v/>
      </c>
      <c r="G116" s="62" t="str">
        <f>IF(OR(D116="Beladung aus dem Netz eines anderen Netzbetreibers", D116="Beladung ohne Netznutzung"), "",IF($B116="","",SUMIFS('Ergebnis (detailliert)'!$F$17:$F$300,'Ergebnis (detailliert)'!$B$17:$B$300,'Ergebnis (aggregiert)'!$B116,'Ergebnis (detailliert)'!$C$17:$C$300,'Ergebnis (aggregiert)'!$D116)))</f>
        <v/>
      </c>
      <c r="H116" s="61" t="str">
        <f>IF(OR(D116="Beladung aus dem Netz eines anderen Netzbetreibers", D116="Beladung ohne Netznutzung"), "",IF($B116="","",SUMIFS('Ergebnis (detailliert)'!$I$17:$I$1001,'Ergebnis (detailliert)'!$B$17:$B$1001,'Ergebnis (aggregiert)'!$B116,'Ergebnis (detailliert)'!$C$17:$C$1001,'Ergebnis (aggregiert)'!$D116)))</f>
        <v/>
      </c>
      <c r="I116" s="63" t="str">
        <f>IF(OR(D116="Beladung aus dem Netz eines anderen Netzbetreibers", D116="Beladung ohne Netznutzung"), "",IF($B116="","",SUMIFS('Ergebnis (detailliert)'!$K$17:$K$1001,'Ergebnis (detailliert)'!$B$17:$B$1001,'Ergebnis (aggregiert)'!$B116,'Ergebnis (detailliert)'!$C$17:$C$1001,'Ergebnis (aggregiert)'!$D116)))</f>
        <v/>
      </c>
      <c r="J116" s="64" t="str">
        <f>IF(OR(D116="Beladung aus dem Netz eines anderen Netzbetreibers", D116="Beladung ohne Netznutzung"), "",IF($B116="","",SUMIFS('Ergebnis (detailliert)'!$M$17:$M$1001,'Ergebnis (detailliert)'!$B$17:$B$1001,'Ergebnis (aggregiert)'!$B116,'Ergebnis (detailliert)'!$C$17:$C$1001,'Ergebnis (aggregiert)'!$D116)))</f>
        <v/>
      </c>
      <c r="K116" s="52" t="str">
        <f>IFERROR(IF(ISBLANK(B116),"",IF(COUNTIF(Beladung!$B$17:$B$300,'Ergebnis (aggregiert)'!B116)=0,"Fehler: Reiter 'Beladung des Speichers' wurde für diesen Speicher nicht ausgefüllt",IF(COUNTIF(Entladung!$B$17:$B$300,'Ergebnis (aggregiert)'!B116)=0,"Fehler: Reiter 'Entladung des Speichers' wurde für diesen Speicher nicht ausgefüllt",""))),"Fehler: nicht alle Datenblätter für diesen Speicher wurden vollständig befüllt")</f>
        <v/>
      </c>
    </row>
    <row r="117" spans="1:11" x14ac:dyDescent="0.25">
      <c r="A117" s="142" t="str">
        <f>_xlfn.IFNA(VLOOKUP(B117,Stammdaten!$A$17:$B$300,2,FALSE),"")</f>
        <v/>
      </c>
      <c r="B117" s="59" t="str">
        <f>IF(Stammdaten!A117="","",Stammdaten!A117)</f>
        <v/>
      </c>
      <c r="C117" s="59" t="str">
        <f>IF(B117="","",VLOOKUP(B117,Stammdaten!A117:F400,6,FALSE))</f>
        <v/>
      </c>
      <c r="D117" s="60" t="str">
        <f>IF(A117="","",IF(OR(Beladung!C117="Beladung aus dem Netz eines anderen Netzbetreibers",Beladung!C117="Beladung ohne Netznutzung"),Beladung!C117,"Beladung aus dem Netz der "&amp;Stammdaten!$F$3))</f>
        <v/>
      </c>
      <c r="E117" s="60" t="str">
        <f t="shared" si="5"/>
        <v/>
      </c>
      <c r="F117" s="61" t="str">
        <f>IF(OR(D117="Beladung aus dem Netz eines anderen Netzbetreibers", D117="Beladung ohne Netznutzung"),"",IF(B117="","",SUMIFS('Ergebnis (detailliert)'!$E$17:$E$300,'Ergebnis (detailliert)'!$B$17:$B$300,'Ergebnis (aggregiert)'!$B117,'Ergebnis (detailliert)'!$C$17:$C$300,'Ergebnis (aggregiert)'!$D117)))</f>
        <v/>
      </c>
      <c r="G117" s="62" t="str">
        <f>IF(OR(D117="Beladung aus dem Netz eines anderen Netzbetreibers", D117="Beladung ohne Netznutzung"), "",IF($B117="","",SUMIFS('Ergebnis (detailliert)'!$F$17:$F$300,'Ergebnis (detailliert)'!$B$17:$B$300,'Ergebnis (aggregiert)'!$B117,'Ergebnis (detailliert)'!$C$17:$C$300,'Ergebnis (aggregiert)'!$D117)))</f>
        <v/>
      </c>
      <c r="H117" s="61" t="str">
        <f>IF(OR(D117="Beladung aus dem Netz eines anderen Netzbetreibers", D117="Beladung ohne Netznutzung"), "",IF($B117="","",SUMIFS('Ergebnis (detailliert)'!$I$17:$I$1001,'Ergebnis (detailliert)'!$B$17:$B$1001,'Ergebnis (aggregiert)'!$B117,'Ergebnis (detailliert)'!$C$17:$C$1001,'Ergebnis (aggregiert)'!$D117)))</f>
        <v/>
      </c>
      <c r="I117" s="63" t="str">
        <f>IF(OR(D117="Beladung aus dem Netz eines anderen Netzbetreibers", D117="Beladung ohne Netznutzung"), "",IF($B117="","",SUMIFS('Ergebnis (detailliert)'!$K$17:$K$1001,'Ergebnis (detailliert)'!$B$17:$B$1001,'Ergebnis (aggregiert)'!$B117,'Ergebnis (detailliert)'!$C$17:$C$1001,'Ergebnis (aggregiert)'!$D117)))</f>
        <v/>
      </c>
      <c r="J117" s="64" t="str">
        <f>IF(OR(D117="Beladung aus dem Netz eines anderen Netzbetreibers", D117="Beladung ohne Netznutzung"), "",IF($B117="","",SUMIFS('Ergebnis (detailliert)'!$M$17:$M$1001,'Ergebnis (detailliert)'!$B$17:$B$1001,'Ergebnis (aggregiert)'!$B117,'Ergebnis (detailliert)'!$C$17:$C$1001,'Ergebnis (aggregiert)'!$D117)))</f>
        <v/>
      </c>
      <c r="K117" s="52" t="str">
        <f>IFERROR(IF(ISBLANK(B117),"",IF(COUNTIF(Beladung!$B$17:$B$300,'Ergebnis (aggregiert)'!B117)=0,"Fehler: Reiter 'Beladung des Speichers' wurde für diesen Speicher nicht ausgefüllt",IF(COUNTIF(Entladung!$B$17:$B$300,'Ergebnis (aggregiert)'!B117)=0,"Fehler: Reiter 'Entladung des Speichers' wurde für diesen Speicher nicht ausgefüllt",""))),"Fehler: nicht alle Datenblätter für diesen Speicher wurden vollständig befüllt")</f>
        <v/>
      </c>
    </row>
    <row r="118" spans="1:11" x14ac:dyDescent="0.25">
      <c r="A118" s="142" t="str">
        <f>_xlfn.IFNA(VLOOKUP(B118,Stammdaten!$A$17:$B$300,2,FALSE),"")</f>
        <v/>
      </c>
      <c r="B118" s="59" t="str">
        <f>IF(Stammdaten!A118="","",Stammdaten!A118)</f>
        <v/>
      </c>
      <c r="C118" s="59" t="str">
        <f>IF(B118="","",VLOOKUP(B118,Stammdaten!A118:F401,6,FALSE))</f>
        <v/>
      </c>
      <c r="D118" s="60" t="str">
        <f>IF(A118="","",IF(OR(Beladung!C118="Beladung aus dem Netz eines anderen Netzbetreibers",Beladung!C118="Beladung ohne Netznutzung"),Beladung!C118,"Beladung aus dem Netz der "&amp;Stammdaten!$F$3))</f>
        <v/>
      </c>
      <c r="E118" s="60" t="str">
        <f t="shared" si="5"/>
        <v/>
      </c>
      <c r="F118" s="61" t="str">
        <f>IF(OR(D118="Beladung aus dem Netz eines anderen Netzbetreibers", D118="Beladung ohne Netznutzung"),"",IF(B118="","",SUMIFS('Ergebnis (detailliert)'!$E$17:$E$300,'Ergebnis (detailliert)'!$B$17:$B$300,'Ergebnis (aggregiert)'!$B118,'Ergebnis (detailliert)'!$C$17:$C$300,'Ergebnis (aggregiert)'!$D118)))</f>
        <v/>
      </c>
      <c r="G118" s="62" t="str">
        <f>IF(OR(D118="Beladung aus dem Netz eines anderen Netzbetreibers", D118="Beladung ohne Netznutzung"), "",IF($B118="","",SUMIFS('Ergebnis (detailliert)'!$F$17:$F$300,'Ergebnis (detailliert)'!$B$17:$B$300,'Ergebnis (aggregiert)'!$B118,'Ergebnis (detailliert)'!$C$17:$C$300,'Ergebnis (aggregiert)'!$D118)))</f>
        <v/>
      </c>
      <c r="H118" s="61" t="str">
        <f>IF(OR(D118="Beladung aus dem Netz eines anderen Netzbetreibers", D118="Beladung ohne Netznutzung"), "",IF($B118="","",SUMIFS('Ergebnis (detailliert)'!$I$17:$I$1001,'Ergebnis (detailliert)'!$B$17:$B$1001,'Ergebnis (aggregiert)'!$B118,'Ergebnis (detailliert)'!$C$17:$C$1001,'Ergebnis (aggregiert)'!$D118)))</f>
        <v/>
      </c>
      <c r="I118" s="63" t="str">
        <f>IF(OR(D118="Beladung aus dem Netz eines anderen Netzbetreibers", D118="Beladung ohne Netznutzung"), "",IF($B118="","",SUMIFS('Ergebnis (detailliert)'!$K$17:$K$1001,'Ergebnis (detailliert)'!$B$17:$B$1001,'Ergebnis (aggregiert)'!$B118,'Ergebnis (detailliert)'!$C$17:$C$1001,'Ergebnis (aggregiert)'!$D118)))</f>
        <v/>
      </c>
      <c r="J118" s="64" t="str">
        <f>IF(OR(D118="Beladung aus dem Netz eines anderen Netzbetreibers", D118="Beladung ohne Netznutzung"), "",IF($B118="","",SUMIFS('Ergebnis (detailliert)'!$M$17:$M$1001,'Ergebnis (detailliert)'!$B$17:$B$1001,'Ergebnis (aggregiert)'!$B118,'Ergebnis (detailliert)'!$C$17:$C$1001,'Ergebnis (aggregiert)'!$D118)))</f>
        <v/>
      </c>
      <c r="K118" s="52" t="str">
        <f>IFERROR(IF(ISBLANK(B118),"",IF(COUNTIF(Beladung!$B$17:$B$300,'Ergebnis (aggregiert)'!B118)=0,"Fehler: Reiter 'Beladung des Speichers' wurde für diesen Speicher nicht ausgefüllt",IF(COUNTIF(Entladung!$B$17:$B$300,'Ergebnis (aggregiert)'!B118)=0,"Fehler: Reiter 'Entladung des Speichers' wurde für diesen Speicher nicht ausgefüllt",""))),"Fehler: nicht alle Datenblätter für diesen Speicher wurden vollständig befüllt")</f>
        <v/>
      </c>
    </row>
    <row r="119" spans="1:11" x14ac:dyDescent="0.25">
      <c r="A119" s="142" t="str">
        <f>_xlfn.IFNA(VLOOKUP(B119,Stammdaten!$A$17:$B$300,2,FALSE),"")</f>
        <v/>
      </c>
      <c r="B119" s="59" t="str">
        <f>IF(Stammdaten!A119="","",Stammdaten!A119)</f>
        <v/>
      </c>
      <c r="C119" s="59" t="str">
        <f>IF(B119="","",VLOOKUP(B119,Stammdaten!A119:F402,6,FALSE))</f>
        <v/>
      </c>
      <c r="D119" s="60" t="str">
        <f>IF(A119="","",IF(OR(Beladung!C119="Beladung aus dem Netz eines anderen Netzbetreibers",Beladung!C119="Beladung ohne Netznutzung"),Beladung!C119,"Beladung aus dem Netz der "&amp;Stammdaten!$F$3))</f>
        <v/>
      </c>
      <c r="E119" s="60" t="str">
        <f t="shared" si="5"/>
        <v/>
      </c>
      <c r="F119" s="61" t="str">
        <f>IF(OR(D119="Beladung aus dem Netz eines anderen Netzbetreibers", D119="Beladung ohne Netznutzung"),"",IF(B119="","",SUMIFS('Ergebnis (detailliert)'!$E$17:$E$300,'Ergebnis (detailliert)'!$B$17:$B$300,'Ergebnis (aggregiert)'!$B119,'Ergebnis (detailliert)'!$C$17:$C$300,'Ergebnis (aggregiert)'!$D119)))</f>
        <v/>
      </c>
      <c r="G119" s="62" t="str">
        <f>IF(OR(D119="Beladung aus dem Netz eines anderen Netzbetreibers", D119="Beladung ohne Netznutzung"), "",IF($B119="","",SUMIFS('Ergebnis (detailliert)'!$F$17:$F$300,'Ergebnis (detailliert)'!$B$17:$B$300,'Ergebnis (aggregiert)'!$B119,'Ergebnis (detailliert)'!$C$17:$C$300,'Ergebnis (aggregiert)'!$D119)))</f>
        <v/>
      </c>
      <c r="H119" s="61" t="str">
        <f>IF(OR(D119="Beladung aus dem Netz eines anderen Netzbetreibers", D119="Beladung ohne Netznutzung"), "",IF($B119="","",SUMIFS('Ergebnis (detailliert)'!$I$17:$I$1001,'Ergebnis (detailliert)'!$B$17:$B$1001,'Ergebnis (aggregiert)'!$B119,'Ergebnis (detailliert)'!$C$17:$C$1001,'Ergebnis (aggregiert)'!$D119)))</f>
        <v/>
      </c>
      <c r="I119" s="63" t="str">
        <f>IF(OR(D119="Beladung aus dem Netz eines anderen Netzbetreibers", D119="Beladung ohne Netznutzung"), "",IF($B119="","",SUMIFS('Ergebnis (detailliert)'!$K$17:$K$1001,'Ergebnis (detailliert)'!$B$17:$B$1001,'Ergebnis (aggregiert)'!$B119,'Ergebnis (detailliert)'!$C$17:$C$1001,'Ergebnis (aggregiert)'!$D119)))</f>
        <v/>
      </c>
      <c r="J119" s="64" t="str">
        <f>IF(OR(D119="Beladung aus dem Netz eines anderen Netzbetreibers", D119="Beladung ohne Netznutzung"), "",IF($B119="","",SUMIFS('Ergebnis (detailliert)'!$M$17:$M$1001,'Ergebnis (detailliert)'!$B$17:$B$1001,'Ergebnis (aggregiert)'!$B119,'Ergebnis (detailliert)'!$C$17:$C$1001,'Ergebnis (aggregiert)'!$D119)))</f>
        <v/>
      </c>
      <c r="K119" s="52" t="str">
        <f>IFERROR(IF(ISBLANK(B119),"",IF(COUNTIF(Beladung!$B$17:$B$300,'Ergebnis (aggregiert)'!B119)=0,"Fehler: Reiter 'Beladung des Speichers' wurde für diesen Speicher nicht ausgefüllt",IF(COUNTIF(Entladung!$B$17:$B$300,'Ergebnis (aggregiert)'!B119)=0,"Fehler: Reiter 'Entladung des Speichers' wurde für diesen Speicher nicht ausgefüllt",""))),"Fehler: nicht alle Datenblätter für diesen Speicher wurden vollständig befüllt")</f>
        <v/>
      </c>
    </row>
    <row r="120" spans="1:11" x14ac:dyDescent="0.25">
      <c r="A120" s="142" t="str">
        <f>_xlfn.IFNA(VLOOKUP(B120,Stammdaten!$A$17:$B$300,2,FALSE),"")</f>
        <v/>
      </c>
      <c r="B120" s="59" t="str">
        <f>IF(Stammdaten!A120="","",Stammdaten!A120)</f>
        <v/>
      </c>
      <c r="C120" s="59" t="str">
        <f>IF(B120="","",VLOOKUP(B120,Stammdaten!A120:F403,6,FALSE))</f>
        <v/>
      </c>
      <c r="D120" s="60" t="str">
        <f>IF(A120="","",IF(OR(Beladung!C120="Beladung aus dem Netz eines anderen Netzbetreibers",Beladung!C120="Beladung ohne Netznutzung"),Beladung!C120,"Beladung aus dem Netz der "&amp;Stammdaten!$F$3))</f>
        <v/>
      </c>
      <c r="E120" s="60" t="str">
        <f t="shared" si="5"/>
        <v/>
      </c>
      <c r="F120" s="61" t="str">
        <f>IF(OR(D120="Beladung aus dem Netz eines anderen Netzbetreibers", D120="Beladung ohne Netznutzung"),"",IF(B120="","",SUMIFS('Ergebnis (detailliert)'!$E$17:$E$300,'Ergebnis (detailliert)'!$B$17:$B$300,'Ergebnis (aggregiert)'!$B120,'Ergebnis (detailliert)'!$C$17:$C$300,'Ergebnis (aggregiert)'!$D120)))</f>
        <v/>
      </c>
      <c r="G120" s="62" t="str">
        <f>IF(OR(D120="Beladung aus dem Netz eines anderen Netzbetreibers", D120="Beladung ohne Netznutzung"), "",IF($B120="","",SUMIFS('Ergebnis (detailliert)'!$F$17:$F$300,'Ergebnis (detailliert)'!$B$17:$B$300,'Ergebnis (aggregiert)'!$B120,'Ergebnis (detailliert)'!$C$17:$C$300,'Ergebnis (aggregiert)'!$D120)))</f>
        <v/>
      </c>
      <c r="H120" s="61" t="str">
        <f>IF(OR(D120="Beladung aus dem Netz eines anderen Netzbetreibers", D120="Beladung ohne Netznutzung"), "",IF($B120="","",SUMIFS('Ergebnis (detailliert)'!$I$17:$I$1001,'Ergebnis (detailliert)'!$B$17:$B$1001,'Ergebnis (aggregiert)'!$B120,'Ergebnis (detailliert)'!$C$17:$C$1001,'Ergebnis (aggregiert)'!$D120)))</f>
        <v/>
      </c>
      <c r="I120" s="63" t="str">
        <f>IF(OR(D120="Beladung aus dem Netz eines anderen Netzbetreibers", D120="Beladung ohne Netznutzung"), "",IF($B120="","",SUMIFS('Ergebnis (detailliert)'!$K$17:$K$1001,'Ergebnis (detailliert)'!$B$17:$B$1001,'Ergebnis (aggregiert)'!$B120,'Ergebnis (detailliert)'!$C$17:$C$1001,'Ergebnis (aggregiert)'!$D120)))</f>
        <v/>
      </c>
      <c r="J120" s="64" t="str">
        <f>IF(OR(D120="Beladung aus dem Netz eines anderen Netzbetreibers", D120="Beladung ohne Netznutzung"), "",IF($B120="","",SUMIFS('Ergebnis (detailliert)'!$M$17:$M$1001,'Ergebnis (detailliert)'!$B$17:$B$1001,'Ergebnis (aggregiert)'!$B120,'Ergebnis (detailliert)'!$C$17:$C$1001,'Ergebnis (aggregiert)'!$D120)))</f>
        <v/>
      </c>
      <c r="K120" s="52" t="str">
        <f>IFERROR(IF(ISBLANK(B120),"",IF(COUNTIF(Beladung!$B$17:$B$300,'Ergebnis (aggregiert)'!B120)=0,"Fehler: Reiter 'Beladung des Speichers' wurde für diesen Speicher nicht ausgefüllt",IF(COUNTIF(Entladung!$B$17:$B$300,'Ergebnis (aggregiert)'!B120)=0,"Fehler: Reiter 'Entladung des Speichers' wurde für diesen Speicher nicht ausgefüllt",""))),"Fehler: nicht alle Datenblätter für diesen Speicher wurden vollständig befüllt")</f>
        <v/>
      </c>
    </row>
    <row r="121" spans="1:11" x14ac:dyDescent="0.25">
      <c r="A121" s="142" t="str">
        <f>_xlfn.IFNA(VLOOKUP(B121,Stammdaten!$A$17:$B$300,2,FALSE),"")</f>
        <v/>
      </c>
      <c r="B121" s="59" t="str">
        <f>IF(Stammdaten!A121="","",Stammdaten!A121)</f>
        <v/>
      </c>
      <c r="C121" s="59" t="str">
        <f>IF(B121="","",VLOOKUP(B121,Stammdaten!A121:F404,6,FALSE))</f>
        <v/>
      </c>
      <c r="D121" s="60" t="str">
        <f>IF(A121="","",IF(OR(Beladung!C121="Beladung aus dem Netz eines anderen Netzbetreibers",Beladung!C121="Beladung ohne Netznutzung"),Beladung!C121,"Beladung aus dem Netz der "&amp;Stammdaten!$F$3))</f>
        <v/>
      </c>
      <c r="E121" s="60" t="str">
        <f t="shared" si="5"/>
        <v/>
      </c>
      <c r="F121" s="61" t="str">
        <f>IF(OR(D121="Beladung aus dem Netz eines anderen Netzbetreibers", D121="Beladung ohne Netznutzung"),"",IF(B121="","",SUMIFS('Ergebnis (detailliert)'!$E$17:$E$300,'Ergebnis (detailliert)'!$B$17:$B$300,'Ergebnis (aggregiert)'!$B121,'Ergebnis (detailliert)'!$C$17:$C$300,'Ergebnis (aggregiert)'!$D121)))</f>
        <v/>
      </c>
      <c r="G121" s="62" t="str">
        <f>IF(OR(D121="Beladung aus dem Netz eines anderen Netzbetreibers", D121="Beladung ohne Netznutzung"), "",IF($B121="","",SUMIFS('Ergebnis (detailliert)'!$F$17:$F$300,'Ergebnis (detailliert)'!$B$17:$B$300,'Ergebnis (aggregiert)'!$B121,'Ergebnis (detailliert)'!$C$17:$C$300,'Ergebnis (aggregiert)'!$D121)))</f>
        <v/>
      </c>
      <c r="H121" s="61" t="str">
        <f>IF(OR(D121="Beladung aus dem Netz eines anderen Netzbetreibers", D121="Beladung ohne Netznutzung"), "",IF($B121="","",SUMIFS('Ergebnis (detailliert)'!$I$17:$I$1001,'Ergebnis (detailliert)'!$B$17:$B$1001,'Ergebnis (aggregiert)'!$B121,'Ergebnis (detailliert)'!$C$17:$C$1001,'Ergebnis (aggregiert)'!$D121)))</f>
        <v/>
      </c>
      <c r="I121" s="63" t="str">
        <f>IF(OR(D121="Beladung aus dem Netz eines anderen Netzbetreibers", D121="Beladung ohne Netznutzung"), "",IF($B121="","",SUMIFS('Ergebnis (detailliert)'!$K$17:$K$1001,'Ergebnis (detailliert)'!$B$17:$B$1001,'Ergebnis (aggregiert)'!$B121,'Ergebnis (detailliert)'!$C$17:$C$1001,'Ergebnis (aggregiert)'!$D121)))</f>
        <v/>
      </c>
      <c r="J121" s="64" t="str">
        <f>IF(OR(D121="Beladung aus dem Netz eines anderen Netzbetreibers", D121="Beladung ohne Netznutzung"), "",IF($B121="","",SUMIFS('Ergebnis (detailliert)'!$M$17:$M$1001,'Ergebnis (detailliert)'!$B$17:$B$1001,'Ergebnis (aggregiert)'!$B121,'Ergebnis (detailliert)'!$C$17:$C$1001,'Ergebnis (aggregiert)'!$D121)))</f>
        <v/>
      </c>
      <c r="K121" s="52" t="str">
        <f>IFERROR(IF(ISBLANK(B121),"",IF(COUNTIF(Beladung!$B$17:$B$300,'Ergebnis (aggregiert)'!B121)=0,"Fehler: Reiter 'Beladung des Speichers' wurde für diesen Speicher nicht ausgefüllt",IF(COUNTIF(Entladung!$B$17:$B$300,'Ergebnis (aggregiert)'!B121)=0,"Fehler: Reiter 'Entladung des Speichers' wurde für diesen Speicher nicht ausgefüllt",""))),"Fehler: nicht alle Datenblätter für diesen Speicher wurden vollständig befüllt")</f>
        <v/>
      </c>
    </row>
    <row r="122" spans="1:11" x14ac:dyDescent="0.25">
      <c r="A122" s="142" t="str">
        <f>_xlfn.IFNA(VLOOKUP(B122,Stammdaten!$A$17:$B$300,2,FALSE),"")</f>
        <v/>
      </c>
      <c r="B122" s="59" t="str">
        <f>IF(Stammdaten!A122="","",Stammdaten!A122)</f>
        <v/>
      </c>
      <c r="C122" s="59" t="str">
        <f>IF(B122="","",VLOOKUP(B122,Stammdaten!A122:F405,6,FALSE))</f>
        <v/>
      </c>
      <c r="D122" s="60" t="str">
        <f>IF(A122="","",IF(OR(Beladung!C122="Beladung aus dem Netz eines anderen Netzbetreibers",Beladung!C122="Beladung ohne Netznutzung"),Beladung!C122,"Beladung aus dem Netz der "&amp;Stammdaten!$F$3))</f>
        <v/>
      </c>
      <c r="E122" s="60" t="str">
        <f t="shared" si="5"/>
        <v/>
      </c>
      <c r="F122" s="61" t="str">
        <f>IF(OR(D122="Beladung aus dem Netz eines anderen Netzbetreibers", D122="Beladung ohne Netznutzung"),"",IF(B122="","",SUMIFS('Ergebnis (detailliert)'!$E$17:$E$300,'Ergebnis (detailliert)'!$B$17:$B$300,'Ergebnis (aggregiert)'!$B122,'Ergebnis (detailliert)'!$C$17:$C$300,'Ergebnis (aggregiert)'!$D122)))</f>
        <v/>
      </c>
      <c r="G122" s="62" t="str">
        <f>IF(OR(D122="Beladung aus dem Netz eines anderen Netzbetreibers", D122="Beladung ohne Netznutzung"), "",IF($B122="","",SUMIFS('Ergebnis (detailliert)'!$F$17:$F$300,'Ergebnis (detailliert)'!$B$17:$B$300,'Ergebnis (aggregiert)'!$B122,'Ergebnis (detailliert)'!$C$17:$C$300,'Ergebnis (aggregiert)'!$D122)))</f>
        <v/>
      </c>
      <c r="H122" s="61" t="str">
        <f>IF(OR(D122="Beladung aus dem Netz eines anderen Netzbetreibers", D122="Beladung ohne Netznutzung"), "",IF($B122="","",SUMIFS('Ergebnis (detailliert)'!$I$17:$I$1001,'Ergebnis (detailliert)'!$B$17:$B$1001,'Ergebnis (aggregiert)'!$B122,'Ergebnis (detailliert)'!$C$17:$C$1001,'Ergebnis (aggregiert)'!$D122)))</f>
        <v/>
      </c>
      <c r="I122" s="63" t="str">
        <f>IF(OR(D122="Beladung aus dem Netz eines anderen Netzbetreibers", D122="Beladung ohne Netznutzung"), "",IF($B122="","",SUMIFS('Ergebnis (detailliert)'!$K$17:$K$1001,'Ergebnis (detailliert)'!$B$17:$B$1001,'Ergebnis (aggregiert)'!$B122,'Ergebnis (detailliert)'!$C$17:$C$1001,'Ergebnis (aggregiert)'!$D122)))</f>
        <v/>
      </c>
      <c r="J122" s="64" t="str">
        <f>IF(OR(D122="Beladung aus dem Netz eines anderen Netzbetreibers", D122="Beladung ohne Netznutzung"), "",IF($B122="","",SUMIFS('Ergebnis (detailliert)'!$M$17:$M$1001,'Ergebnis (detailliert)'!$B$17:$B$1001,'Ergebnis (aggregiert)'!$B122,'Ergebnis (detailliert)'!$C$17:$C$1001,'Ergebnis (aggregiert)'!$D122)))</f>
        <v/>
      </c>
      <c r="K122" s="52" t="str">
        <f>IFERROR(IF(ISBLANK(B122),"",IF(COUNTIF(Beladung!$B$17:$B$300,'Ergebnis (aggregiert)'!B122)=0,"Fehler: Reiter 'Beladung des Speichers' wurde für diesen Speicher nicht ausgefüllt",IF(COUNTIF(Entladung!$B$17:$B$300,'Ergebnis (aggregiert)'!B122)=0,"Fehler: Reiter 'Entladung des Speichers' wurde für diesen Speicher nicht ausgefüllt",""))),"Fehler: nicht alle Datenblätter für diesen Speicher wurden vollständig befüllt")</f>
        <v/>
      </c>
    </row>
    <row r="123" spans="1:11" x14ac:dyDescent="0.25">
      <c r="A123" s="142" t="str">
        <f>_xlfn.IFNA(VLOOKUP(B123,Stammdaten!$A$17:$B$300,2,FALSE),"")</f>
        <v/>
      </c>
      <c r="B123" s="59" t="str">
        <f>IF(Stammdaten!A123="","",Stammdaten!A123)</f>
        <v/>
      </c>
      <c r="C123" s="59" t="str">
        <f>IF(B123="","",VLOOKUP(B123,Stammdaten!A123:F406,6,FALSE))</f>
        <v/>
      </c>
      <c r="D123" s="60" t="str">
        <f>IF(A123="","",IF(OR(Beladung!C123="Beladung aus dem Netz eines anderen Netzbetreibers",Beladung!C123="Beladung ohne Netznutzung"),Beladung!C123,"Beladung aus dem Netz der "&amp;Stammdaten!$F$3))</f>
        <v/>
      </c>
      <c r="E123" s="60" t="str">
        <f t="shared" si="5"/>
        <v/>
      </c>
      <c r="F123" s="61" t="str">
        <f>IF(OR(D123="Beladung aus dem Netz eines anderen Netzbetreibers", D123="Beladung ohne Netznutzung"),"",IF(B123="","",SUMIFS('Ergebnis (detailliert)'!$E$17:$E$300,'Ergebnis (detailliert)'!$B$17:$B$300,'Ergebnis (aggregiert)'!$B123,'Ergebnis (detailliert)'!$C$17:$C$300,'Ergebnis (aggregiert)'!$D123)))</f>
        <v/>
      </c>
      <c r="G123" s="62" t="str">
        <f>IF(OR(D123="Beladung aus dem Netz eines anderen Netzbetreibers", D123="Beladung ohne Netznutzung"), "",IF($B123="","",SUMIFS('Ergebnis (detailliert)'!$F$17:$F$300,'Ergebnis (detailliert)'!$B$17:$B$300,'Ergebnis (aggregiert)'!$B123,'Ergebnis (detailliert)'!$C$17:$C$300,'Ergebnis (aggregiert)'!$D123)))</f>
        <v/>
      </c>
      <c r="H123" s="61" t="str">
        <f>IF(OR(D123="Beladung aus dem Netz eines anderen Netzbetreibers", D123="Beladung ohne Netznutzung"), "",IF($B123="","",SUMIFS('Ergebnis (detailliert)'!$I$17:$I$1001,'Ergebnis (detailliert)'!$B$17:$B$1001,'Ergebnis (aggregiert)'!$B123,'Ergebnis (detailliert)'!$C$17:$C$1001,'Ergebnis (aggregiert)'!$D123)))</f>
        <v/>
      </c>
      <c r="I123" s="63" t="str">
        <f>IF(OR(D123="Beladung aus dem Netz eines anderen Netzbetreibers", D123="Beladung ohne Netznutzung"), "",IF($B123="","",SUMIFS('Ergebnis (detailliert)'!$K$17:$K$1001,'Ergebnis (detailliert)'!$B$17:$B$1001,'Ergebnis (aggregiert)'!$B123,'Ergebnis (detailliert)'!$C$17:$C$1001,'Ergebnis (aggregiert)'!$D123)))</f>
        <v/>
      </c>
      <c r="J123" s="64" t="str">
        <f>IF(OR(D123="Beladung aus dem Netz eines anderen Netzbetreibers", D123="Beladung ohne Netznutzung"), "",IF($B123="","",SUMIFS('Ergebnis (detailliert)'!$M$17:$M$1001,'Ergebnis (detailliert)'!$B$17:$B$1001,'Ergebnis (aggregiert)'!$B123,'Ergebnis (detailliert)'!$C$17:$C$1001,'Ergebnis (aggregiert)'!$D123)))</f>
        <v/>
      </c>
      <c r="K123" s="52" t="str">
        <f>IFERROR(IF(ISBLANK(B123),"",IF(COUNTIF(Beladung!$B$17:$B$300,'Ergebnis (aggregiert)'!B123)=0,"Fehler: Reiter 'Beladung des Speichers' wurde für diesen Speicher nicht ausgefüllt",IF(COUNTIF(Entladung!$B$17:$B$300,'Ergebnis (aggregiert)'!B123)=0,"Fehler: Reiter 'Entladung des Speichers' wurde für diesen Speicher nicht ausgefüllt",""))),"Fehler: nicht alle Datenblätter für diesen Speicher wurden vollständig befüllt")</f>
        <v/>
      </c>
    </row>
    <row r="124" spans="1:11" x14ac:dyDescent="0.25">
      <c r="A124" s="142" t="str">
        <f>_xlfn.IFNA(VLOOKUP(B124,Stammdaten!$A$17:$B$300,2,FALSE),"")</f>
        <v/>
      </c>
      <c r="B124" s="59" t="str">
        <f>IF(Stammdaten!A124="","",Stammdaten!A124)</f>
        <v/>
      </c>
      <c r="C124" s="59" t="str">
        <f>IF(B124="","",VLOOKUP(B124,Stammdaten!A124:F407,6,FALSE))</f>
        <v/>
      </c>
      <c r="D124" s="60" t="str">
        <f>IF(A124="","",IF(OR(Beladung!C124="Beladung aus dem Netz eines anderen Netzbetreibers",Beladung!C124="Beladung ohne Netznutzung"),Beladung!C124,"Beladung aus dem Netz der "&amp;Stammdaten!$F$3))</f>
        <v/>
      </c>
      <c r="E124" s="60" t="str">
        <f t="shared" si="5"/>
        <v/>
      </c>
      <c r="F124" s="61" t="str">
        <f>IF(OR(D124="Beladung aus dem Netz eines anderen Netzbetreibers", D124="Beladung ohne Netznutzung"),"",IF(B124="","",SUMIFS('Ergebnis (detailliert)'!$E$17:$E$300,'Ergebnis (detailliert)'!$B$17:$B$300,'Ergebnis (aggregiert)'!$B124,'Ergebnis (detailliert)'!$C$17:$C$300,'Ergebnis (aggregiert)'!$D124)))</f>
        <v/>
      </c>
      <c r="G124" s="62" t="str">
        <f>IF(OR(D124="Beladung aus dem Netz eines anderen Netzbetreibers", D124="Beladung ohne Netznutzung"), "",IF($B124="","",SUMIFS('Ergebnis (detailliert)'!$F$17:$F$300,'Ergebnis (detailliert)'!$B$17:$B$300,'Ergebnis (aggregiert)'!$B124,'Ergebnis (detailliert)'!$C$17:$C$300,'Ergebnis (aggregiert)'!$D124)))</f>
        <v/>
      </c>
      <c r="H124" s="61" t="str">
        <f>IF(OR(D124="Beladung aus dem Netz eines anderen Netzbetreibers", D124="Beladung ohne Netznutzung"), "",IF($B124="","",SUMIFS('Ergebnis (detailliert)'!$I$17:$I$1001,'Ergebnis (detailliert)'!$B$17:$B$1001,'Ergebnis (aggregiert)'!$B124,'Ergebnis (detailliert)'!$C$17:$C$1001,'Ergebnis (aggregiert)'!$D124)))</f>
        <v/>
      </c>
      <c r="I124" s="63" t="str">
        <f>IF(OR(D124="Beladung aus dem Netz eines anderen Netzbetreibers", D124="Beladung ohne Netznutzung"), "",IF($B124="","",SUMIFS('Ergebnis (detailliert)'!$K$17:$K$1001,'Ergebnis (detailliert)'!$B$17:$B$1001,'Ergebnis (aggregiert)'!$B124,'Ergebnis (detailliert)'!$C$17:$C$1001,'Ergebnis (aggregiert)'!$D124)))</f>
        <v/>
      </c>
      <c r="J124" s="64" t="str">
        <f>IF(OR(D124="Beladung aus dem Netz eines anderen Netzbetreibers", D124="Beladung ohne Netznutzung"), "",IF($B124="","",SUMIFS('Ergebnis (detailliert)'!$M$17:$M$1001,'Ergebnis (detailliert)'!$B$17:$B$1001,'Ergebnis (aggregiert)'!$B124,'Ergebnis (detailliert)'!$C$17:$C$1001,'Ergebnis (aggregiert)'!$D124)))</f>
        <v/>
      </c>
      <c r="K124" s="52" t="str">
        <f>IFERROR(IF(ISBLANK(B124),"",IF(COUNTIF(Beladung!$B$17:$B$300,'Ergebnis (aggregiert)'!B124)=0,"Fehler: Reiter 'Beladung des Speichers' wurde für diesen Speicher nicht ausgefüllt",IF(COUNTIF(Entladung!$B$17:$B$300,'Ergebnis (aggregiert)'!B124)=0,"Fehler: Reiter 'Entladung des Speichers' wurde für diesen Speicher nicht ausgefüllt",""))),"Fehler: nicht alle Datenblätter für diesen Speicher wurden vollständig befüllt")</f>
        <v/>
      </c>
    </row>
    <row r="125" spans="1:11" x14ac:dyDescent="0.25">
      <c r="A125" s="142" t="str">
        <f>_xlfn.IFNA(VLOOKUP(B125,Stammdaten!$A$17:$B$300,2,FALSE),"")</f>
        <v/>
      </c>
      <c r="B125" s="59" t="str">
        <f>IF(Stammdaten!A125="","",Stammdaten!A125)</f>
        <v/>
      </c>
      <c r="C125" s="59" t="str">
        <f>IF(B125="","",VLOOKUP(B125,Stammdaten!A125:F408,6,FALSE))</f>
        <v/>
      </c>
      <c r="D125" s="60" t="str">
        <f>IF(A125="","",IF(OR(Beladung!C125="Beladung aus dem Netz eines anderen Netzbetreibers",Beladung!C125="Beladung ohne Netznutzung"),Beladung!C125,"Beladung aus dem Netz der "&amp;Stammdaten!$F$3))</f>
        <v/>
      </c>
      <c r="E125" s="60" t="str">
        <f t="shared" si="5"/>
        <v/>
      </c>
      <c r="F125" s="61" t="str">
        <f>IF(OR(D125="Beladung aus dem Netz eines anderen Netzbetreibers", D125="Beladung ohne Netznutzung"),"",IF(B125="","",SUMIFS('Ergebnis (detailliert)'!$E$17:$E$300,'Ergebnis (detailliert)'!$B$17:$B$300,'Ergebnis (aggregiert)'!$B125,'Ergebnis (detailliert)'!$C$17:$C$300,'Ergebnis (aggregiert)'!$D125)))</f>
        <v/>
      </c>
      <c r="G125" s="62" t="str">
        <f>IF(OR(D125="Beladung aus dem Netz eines anderen Netzbetreibers", D125="Beladung ohne Netznutzung"), "",IF($B125="","",SUMIFS('Ergebnis (detailliert)'!$F$17:$F$300,'Ergebnis (detailliert)'!$B$17:$B$300,'Ergebnis (aggregiert)'!$B125,'Ergebnis (detailliert)'!$C$17:$C$300,'Ergebnis (aggregiert)'!$D125)))</f>
        <v/>
      </c>
      <c r="H125" s="61" t="str">
        <f>IF(OR(D125="Beladung aus dem Netz eines anderen Netzbetreibers", D125="Beladung ohne Netznutzung"), "",IF($B125="","",SUMIFS('Ergebnis (detailliert)'!$I$17:$I$1001,'Ergebnis (detailliert)'!$B$17:$B$1001,'Ergebnis (aggregiert)'!$B125,'Ergebnis (detailliert)'!$C$17:$C$1001,'Ergebnis (aggregiert)'!$D125)))</f>
        <v/>
      </c>
      <c r="I125" s="63" t="str">
        <f>IF(OR(D125="Beladung aus dem Netz eines anderen Netzbetreibers", D125="Beladung ohne Netznutzung"), "",IF($B125="","",SUMIFS('Ergebnis (detailliert)'!$K$17:$K$1001,'Ergebnis (detailliert)'!$B$17:$B$1001,'Ergebnis (aggregiert)'!$B125,'Ergebnis (detailliert)'!$C$17:$C$1001,'Ergebnis (aggregiert)'!$D125)))</f>
        <v/>
      </c>
      <c r="J125" s="64" t="str">
        <f>IF(OR(D125="Beladung aus dem Netz eines anderen Netzbetreibers", D125="Beladung ohne Netznutzung"), "",IF($B125="","",SUMIFS('Ergebnis (detailliert)'!$M$17:$M$1001,'Ergebnis (detailliert)'!$B$17:$B$1001,'Ergebnis (aggregiert)'!$B125,'Ergebnis (detailliert)'!$C$17:$C$1001,'Ergebnis (aggregiert)'!$D125)))</f>
        <v/>
      </c>
      <c r="K125" s="52" t="str">
        <f>IFERROR(IF(ISBLANK(B125),"",IF(COUNTIF(Beladung!$B$17:$B$300,'Ergebnis (aggregiert)'!B125)=0,"Fehler: Reiter 'Beladung des Speichers' wurde für diesen Speicher nicht ausgefüllt",IF(COUNTIF(Entladung!$B$17:$B$300,'Ergebnis (aggregiert)'!B125)=0,"Fehler: Reiter 'Entladung des Speichers' wurde für diesen Speicher nicht ausgefüllt",""))),"Fehler: nicht alle Datenblätter für diesen Speicher wurden vollständig befüllt")</f>
        <v/>
      </c>
    </row>
    <row r="126" spans="1:11" x14ac:dyDescent="0.25">
      <c r="A126" s="142" t="str">
        <f>_xlfn.IFNA(VLOOKUP(B126,Stammdaten!$A$17:$B$300,2,FALSE),"")</f>
        <v/>
      </c>
      <c r="B126" s="59" t="str">
        <f>IF(Stammdaten!A126="","",Stammdaten!A126)</f>
        <v/>
      </c>
      <c r="C126" s="59" t="str">
        <f>IF(B126="","",VLOOKUP(B126,Stammdaten!A126:F409,6,FALSE))</f>
        <v/>
      </c>
      <c r="D126" s="60" t="str">
        <f>IF(A126="","",IF(OR(Beladung!C126="Beladung aus dem Netz eines anderen Netzbetreibers",Beladung!C126="Beladung ohne Netznutzung"),Beladung!C126,"Beladung aus dem Netz der "&amp;Stammdaten!$F$3))</f>
        <v/>
      </c>
      <c r="E126" s="60" t="str">
        <f t="shared" si="5"/>
        <v/>
      </c>
      <c r="F126" s="61" t="str">
        <f>IF(OR(D126="Beladung aus dem Netz eines anderen Netzbetreibers", D126="Beladung ohne Netznutzung"),"",IF(B126="","",SUMIFS('Ergebnis (detailliert)'!$E$17:$E$300,'Ergebnis (detailliert)'!$B$17:$B$300,'Ergebnis (aggregiert)'!$B126,'Ergebnis (detailliert)'!$C$17:$C$300,'Ergebnis (aggregiert)'!$D126)))</f>
        <v/>
      </c>
      <c r="G126" s="62" t="str">
        <f>IF(OR(D126="Beladung aus dem Netz eines anderen Netzbetreibers", D126="Beladung ohne Netznutzung"), "",IF($B126="","",SUMIFS('Ergebnis (detailliert)'!$F$17:$F$300,'Ergebnis (detailliert)'!$B$17:$B$300,'Ergebnis (aggregiert)'!$B126,'Ergebnis (detailliert)'!$C$17:$C$300,'Ergebnis (aggregiert)'!$D126)))</f>
        <v/>
      </c>
      <c r="H126" s="61" t="str">
        <f>IF(OR(D126="Beladung aus dem Netz eines anderen Netzbetreibers", D126="Beladung ohne Netznutzung"), "",IF($B126="","",SUMIFS('Ergebnis (detailliert)'!$I$17:$I$1001,'Ergebnis (detailliert)'!$B$17:$B$1001,'Ergebnis (aggregiert)'!$B126,'Ergebnis (detailliert)'!$C$17:$C$1001,'Ergebnis (aggregiert)'!$D126)))</f>
        <v/>
      </c>
      <c r="I126" s="63" t="str">
        <f>IF(OR(D126="Beladung aus dem Netz eines anderen Netzbetreibers", D126="Beladung ohne Netznutzung"), "",IF($B126="","",SUMIFS('Ergebnis (detailliert)'!$K$17:$K$1001,'Ergebnis (detailliert)'!$B$17:$B$1001,'Ergebnis (aggregiert)'!$B126,'Ergebnis (detailliert)'!$C$17:$C$1001,'Ergebnis (aggregiert)'!$D126)))</f>
        <v/>
      </c>
      <c r="J126" s="64" t="str">
        <f>IF(OR(D126="Beladung aus dem Netz eines anderen Netzbetreibers", D126="Beladung ohne Netznutzung"), "",IF($B126="","",SUMIFS('Ergebnis (detailliert)'!$M$17:$M$1001,'Ergebnis (detailliert)'!$B$17:$B$1001,'Ergebnis (aggregiert)'!$B126,'Ergebnis (detailliert)'!$C$17:$C$1001,'Ergebnis (aggregiert)'!$D126)))</f>
        <v/>
      </c>
      <c r="K126" s="52" t="str">
        <f>IFERROR(IF(ISBLANK(B126),"",IF(COUNTIF(Beladung!$B$17:$B$300,'Ergebnis (aggregiert)'!B126)=0,"Fehler: Reiter 'Beladung des Speichers' wurde für diesen Speicher nicht ausgefüllt",IF(COUNTIF(Entladung!$B$17:$B$300,'Ergebnis (aggregiert)'!B126)=0,"Fehler: Reiter 'Entladung des Speichers' wurde für diesen Speicher nicht ausgefüllt",""))),"Fehler: nicht alle Datenblätter für diesen Speicher wurden vollständig befüllt")</f>
        <v/>
      </c>
    </row>
    <row r="127" spans="1:11" x14ac:dyDescent="0.25">
      <c r="A127" s="142" t="str">
        <f>_xlfn.IFNA(VLOOKUP(B127,Stammdaten!$A$17:$B$300,2,FALSE),"")</f>
        <v/>
      </c>
      <c r="B127" s="59" t="str">
        <f>IF(Stammdaten!A127="","",Stammdaten!A127)</f>
        <v/>
      </c>
      <c r="C127" s="59" t="str">
        <f>IF(B127="","",VLOOKUP(B127,Stammdaten!A127:F410,6,FALSE))</f>
        <v/>
      </c>
      <c r="D127" s="60" t="str">
        <f>IF(A127="","",IF(OR(Beladung!C127="Beladung aus dem Netz eines anderen Netzbetreibers",Beladung!C127="Beladung ohne Netznutzung"),Beladung!C127,"Beladung aus dem Netz der "&amp;Stammdaten!$F$3))</f>
        <v/>
      </c>
      <c r="E127" s="60" t="str">
        <f t="shared" si="5"/>
        <v/>
      </c>
      <c r="F127" s="61" t="str">
        <f>IF(OR(D127="Beladung aus dem Netz eines anderen Netzbetreibers", D127="Beladung ohne Netznutzung"),"",IF(B127="","",SUMIFS('Ergebnis (detailliert)'!$E$17:$E$300,'Ergebnis (detailliert)'!$B$17:$B$300,'Ergebnis (aggregiert)'!$B127,'Ergebnis (detailliert)'!$C$17:$C$300,'Ergebnis (aggregiert)'!$D127)))</f>
        <v/>
      </c>
      <c r="G127" s="62" t="str">
        <f>IF(OR(D127="Beladung aus dem Netz eines anderen Netzbetreibers", D127="Beladung ohne Netznutzung"), "",IF($B127="","",SUMIFS('Ergebnis (detailliert)'!$F$17:$F$300,'Ergebnis (detailliert)'!$B$17:$B$300,'Ergebnis (aggregiert)'!$B127,'Ergebnis (detailliert)'!$C$17:$C$300,'Ergebnis (aggregiert)'!$D127)))</f>
        <v/>
      </c>
      <c r="H127" s="61" t="str">
        <f>IF(OR(D127="Beladung aus dem Netz eines anderen Netzbetreibers", D127="Beladung ohne Netznutzung"), "",IF($B127="","",SUMIFS('Ergebnis (detailliert)'!$I$17:$I$1001,'Ergebnis (detailliert)'!$B$17:$B$1001,'Ergebnis (aggregiert)'!$B127,'Ergebnis (detailliert)'!$C$17:$C$1001,'Ergebnis (aggregiert)'!$D127)))</f>
        <v/>
      </c>
      <c r="I127" s="63" t="str">
        <f>IF(OR(D127="Beladung aus dem Netz eines anderen Netzbetreibers", D127="Beladung ohne Netznutzung"), "",IF($B127="","",SUMIFS('Ergebnis (detailliert)'!$K$17:$K$1001,'Ergebnis (detailliert)'!$B$17:$B$1001,'Ergebnis (aggregiert)'!$B127,'Ergebnis (detailliert)'!$C$17:$C$1001,'Ergebnis (aggregiert)'!$D127)))</f>
        <v/>
      </c>
      <c r="J127" s="64" t="str">
        <f>IF(OR(D127="Beladung aus dem Netz eines anderen Netzbetreibers", D127="Beladung ohne Netznutzung"), "",IF($B127="","",SUMIFS('Ergebnis (detailliert)'!$M$17:$M$1001,'Ergebnis (detailliert)'!$B$17:$B$1001,'Ergebnis (aggregiert)'!$B127,'Ergebnis (detailliert)'!$C$17:$C$1001,'Ergebnis (aggregiert)'!$D127)))</f>
        <v/>
      </c>
      <c r="K127" s="52" t="str">
        <f>IFERROR(IF(ISBLANK(B127),"",IF(COUNTIF(Beladung!$B$17:$B$300,'Ergebnis (aggregiert)'!B127)=0,"Fehler: Reiter 'Beladung des Speichers' wurde für diesen Speicher nicht ausgefüllt",IF(COUNTIF(Entladung!$B$17:$B$300,'Ergebnis (aggregiert)'!B127)=0,"Fehler: Reiter 'Entladung des Speichers' wurde für diesen Speicher nicht ausgefüllt",""))),"Fehler: nicht alle Datenblätter für diesen Speicher wurden vollständig befüllt")</f>
        <v/>
      </c>
    </row>
    <row r="128" spans="1:11" x14ac:dyDescent="0.25">
      <c r="A128" s="142" t="str">
        <f>_xlfn.IFNA(VLOOKUP(B128,Stammdaten!$A$17:$B$300,2,FALSE),"")</f>
        <v/>
      </c>
      <c r="B128" s="59" t="str">
        <f>IF(Stammdaten!A128="","",Stammdaten!A128)</f>
        <v/>
      </c>
      <c r="C128" s="59" t="str">
        <f>IF(B128="","",VLOOKUP(B128,Stammdaten!A128:F411,6,FALSE))</f>
        <v/>
      </c>
      <c r="D128" s="60" t="str">
        <f>IF(A128="","",IF(OR(Beladung!C128="Beladung aus dem Netz eines anderen Netzbetreibers",Beladung!C128="Beladung ohne Netznutzung"),Beladung!C128,"Beladung aus dem Netz der "&amp;Stammdaten!$F$3))</f>
        <v/>
      </c>
      <c r="E128" s="60" t="str">
        <f t="shared" si="5"/>
        <v/>
      </c>
      <c r="F128" s="61" t="str">
        <f>IF(OR(D128="Beladung aus dem Netz eines anderen Netzbetreibers", D128="Beladung ohne Netznutzung"),"",IF(B128="","",SUMIFS('Ergebnis (detailliert)'!$E$17:$E$300,'Ergebnis (detailliert)'!$B$17:$B$300,'Ergebnis (aggregiert)'!$B128,'Ergebnis (detailliert)'!$C$17:$C$300,'Ergebnis (aggregiert)'!$D128)))</f>
        <v/>
      </c>
      <c r="G128" s="62" t="str">
        <f>IF(OR(D128="Beladung aus dem Netz eines anderen Netzbetreibers", D128="Beladung ohne Netznutzung"), "",IF($B128="","",SUMIFS('Ergebnis (detailliert)'!$F$17:$F$300,'Ergebnis (detailliert)'!$B$17:$B$300,'Ergebnis (aggregiert)'!$B128,'Ergebnis (detailliert)'!$C$17:$C$300,'Ergebnis (aggregiert)'!$D128)))</f>
        <v/>
      </c>
      <c r="H128" s="61" t="str">
        <f>IF(OR(D128="Beladung aus dem Netz eines anderen Netzbetreibers", D128="Beladung ohne Netznutzung"), "",IF($B128="","",SUMIFS('Ergebnis (detailliert)'!$I$17:$I$1001,'Ergebnis (detailliert)'!$B$17:$B$1001,'Ergebnis (aggregiert)'!$B128,'Ergebnis (detailliert)'!$C$17:$C$1001,'Ergebnis (aggregiert)'!$D128)))</f>
        <v/>
      </c>
      <c r="I128" s="63" t="str">
        <f>IF(OR(D128="Beladung aus dem Netz eines anderen Netzbetreibers", D128="Beladung ohne Netznutzung"), "",IF($B128="","",SUMIFS('Ergebnis (detailliert)'!$K$17:$K$1001,'Ergebnis (detailliert)'!$B$17:$B$1001,'Ergebnis (aggregiert)'!$B128,'Ergebnis (detailliert)'!$C$17:$C$1001,'Ergebnis (aggregiert)'!$D128)))</f>
        <v/>
      </c>
      <c r="J128" s="64" t="str">
        <f>IF(OR(D128="Beladung aus dem Netz eines anderen Netzbetreibers", D128="Beladung ohne Netznutzung"), "",IF($B128="","",SUMIFS('Ergebnis (detailliert)'!$M$17:$M$1001,'Ergebnis (detailliert)'!$B$17:$B$1001,'Ergebnis (aggregiert)'!$B128,'Ergebnis (detailliert)'!$C$17:$C$1001,'Ergebnis (aggregiert)'!$D128)))</f>
        <v/>
      </c>
      <c r="K128" s="52" t="str">
        <f>IFERROR(IF(ISBLANK(B128),"",IF(COUNTIF(Beladung!$B$17:$B$300,'Ergebnis (aggregiert)'!B128)=0,"Fehler: Reiter 'Beladung des Speichers' wurde für diesen Speicher nicht ausgefüllt",IF(COUNTIF(Entladung!$B$17:$B$300,'Ergebnis (aggregiert)'!B128)=0,"Fehler: Reiter 'Entladung des Speichers' wurde für diesen Speicher nicht ausgefüllt",""))),"Fehler: nicht alle Datenblätter für diesen Speicher wurden vollständig befüllt")</f>
        <v/>
      </c>
    </row>
    <row r="129" spans="1:11" x14ac:dyDescent="0.25">
      <c r="A129" s="142" t="str">
        <f>_xlfn.IFNA(VLOOKUP(B129,Stammdaten!$A$17:$B$300,2,FALSE),"")</f>
        <v/>
      </c>
      <c r="B129" s="59" t="str">
        <f>IF(Stammdaten!A129="","",Stammdaten!A129)</f>
        <v/>
      </c>
      <c r="C129" s="59" t="str">
        <f>IF(B129="","",VLOOKUP(B129,Stammdaten!A129:F412,6,FALSE))</f>
        <v/>
      </c>
      <c r="D129" s="60" t="str">
        <f>IF(A129="","",IF(OR(Beladung!C129="Beladung aus dem Netz eines anderen Netzbetreibers",Beladung!C129="Beladung ohne Netznutzung"),Beladung!C129,"Beladung aus dem Netz der "&amp;Stammdaten!$F$3))</f>
        <v/>
      </c>
      <c r="E129" s="60" t="str">
        <f t="shared" si="5"/>
        <v/>
      </c>
      <c r="F129" s="61" t="str">
        <f>IF(OR(D129="Beladung aus dem Netz eines anderen Netzbetreibers", D129="Beladung ohne Netznutzung"),"",IF(B129="","",SUMIFS('Ergebnis (detailliert)'!$E$17:$E$300,'Ergebnis (detailliert)'!$B$17:$B$300,'Ergebnis (aggregiert)'!$B129,'Ergebnis (detailliert)'!$C$17:$C$300,'Ergebnis (aggregiert)'!$D129)))</f>
        <v/>
      </c>
      <c r="G129" s="62" t="str">
        <f>IF(OR(D129="Beladung aus dem Netz eines anderen Netzbetreibers", D129="Beladung ohne Netznutzung"), "",IF($B129="","",SUMIFS('Ergebnis (detailliert)'!$F$17:$F$300,'Ergebnis (detailliert)'!$B$17:$B$300,'Ergebnis (aggregiert)'!$B129,'Ergebnis (detailliert)'!$C$17:$C$300,'Ergebnis (aggregiert)'!$D129)))</f>
        <v/>
      </c>
      <c r="H129" s="61" t="str">
        <f>IF(OR(D129="Beladung aus dem Netz eines anderen Netzbetreibers", D129="Beladung ohne Netznutzung"), "",IF($B129="","",SUMIFS('Ergebnis (detailliert)'!$I$17:$I$1001,'Ergebnis (detailliert)'!$B$17:$B$1001,'Ergebnis (aggregiert)'!$B129,'Ergebnis (detailliert)'!$C$17:$C$1001,'Ergebnis (aggregiert)'!$D129)))</f>
        <v/>
      </c>
      <c r="I129" s="63" t="str">
        <f>IF(OR(D129="Beladung aus dem Netz eines anderen Netzbetreibers", D129="Beladung ohne Netznutzung"), "",IF($B129="","",SUMIFS('Ergebnis (detailliert)'!$K$17:$K$1001,'Ergebnis (detailliert)'!$B$17:$B$1001,'Ergebnis (aggregiert)'!$B129,'Ergebnis (detailliert)'!$C$17:$C$1001,'Ergebnis (aggregiert)'!$D129)))</f>
        <v/>
      </c>
      <c r="J129" s="64" t="str">
        <f>IF(OR(D129="Beladung aus dem Netz eines anderen Netzbetreibers", D129="Beladung ohne Netznutzung"), "",IF($B129="","",SUMIFS('Ergebnis (detailliert)'!$M$17:$M$1001,'Ergebnis (detailliert)'!$B$17:$B$1001,'Ergebnis (aggregiert)'!$B129,'Ergebnis (detailliert)'!$C$17:$C$1001,'Ergebnis (aggregiert)'!$D129)))</f>
        <v/>
      </c>
      <c r="K129" s="52" t="str">
        <f>IFERROR(IF(ISBLANK(B129),"",IF(COUNTIF(Beladung!$B$17:$B$300,'Ergebnis (aggregiert)'!B129)=0,"Fehler: Reiter 'Beladung des Speichers' wurde für diesen Speicher nicht ausgefüllt",IF(COUNTIF(Entladung!$B$17:$B$300,'Ergebnis (aggregiert)'!B129)=0,"Fehler: Reiter 'Entladung des Speichers' wurde für diesen Speicher nicht ausgefüllt",""))),"Fehler: nicht alle Datenblätter für diesen Speicher wurden vollständig befüllt")</f>
        <v/>
      </c>
    </row>
    <row r="130" spans="1:11" x14ac:dyDescent="0.25">
      <c r="A130" s="142" t="str">
        <f>_xlfn.IFNA(VLOOKUP(B130,Stammdaten!$A$17:$B$300,2,FALSE),"")</f>
        <v/>
      </c>
      <c r="B130" s="59" t="str">
        <f>IF(Stammdaten!A130="","",Stammdaten!A130)</f>
        <v/>
      </c>
      <c r="C130" s="59" t="str">
        <f>IF(B130="","",VLOOKUP(B130,Stammdaten!A130:F413,6,FALSE))</f>
        <v/>
      </c>
      <c r="D130" s="60" t="str">
        <f>IF(A130="","",IF(OR(Beladung!C130="Beladung aus dem Netz eines anderen Netzbetreibers",Beladung!C130="Beladung ohne Netznutzung"),Beladung!C130,"Beladung aus dem Netz der "&amp;Stammdaten!$F$3))</f>
        <v/>
      </c>
      <c r="E130" s="60" t="str">
        <f t="shared" si="5"/>
        <v/>
      </c>
      <c r="F130" s="61" t="str">
        <f>IF(OR(D130="Beladung aus dem Netz eines anderen Netzbetreibers", D130="Beladung ohne Netznutzung"),"",IF(B130="","",SUMIFS('Ergebnis (detailliert)'!$E$17:$E$300,'Ergebnis (detailliert)'!$B$17:$B$300,'Ergebnis (aggregiert)'!$B130,'Ergebnis (detailliert)'!$C$17:$C$300,'Ergebnis (aggregiert)'!$D130)))</f>
        <v/>
      </c>
      <c r="G130" s="62" t="str">
        <f>IF(OR(D130="Beladung aus dem Netz eines anderen Netzbetreibers", D130="Beladung ohne Netznutzung"), "",IF($B130="","",SUMIFS('Ergebnis (detailliert)'!$F$17:$F$300,'Ergebnis (detailliert)'!$B$17:$B$300,'Ergebnis (aggregiert)'!$B130,'Ergebnis (detailliert)'!$C$17:$C$300,'Ergebnis (aggregiert)'!$D130)))</f>
        <v/>
      </c>
      <c r="H130" s="61" t="str">
        <f>IF(OR(D130="Beladung aus dem Netz eines anderen Netzbetreibers", D130="Beladung ohne Netznutzung"), "",IF($B130="","",SUMIFS('Ergebnis (detailliert)'!$I$17:$I$1001,'Ergebnis (detailliert)'!$B$17:$B$1001,'Ergebnis (aggregiert)'!$B130,'Ergebnis (detailliert)'!$C$17:$C$1001,'Ergebnis (aggregiert)'!$D130)))</f>
        <v/>
      </c>
      <c r="I130" s="63" t="str">
        <f>IF(OR(D130="Beladung aus dem Netz eines anderen Netzbetreibers", D130="Beladung ohne Netznutzung"), "",IF($B130="","",SUMIFS('Ergebnis (detailliert)'!$K$17:$K$1001,'Ergebnis (detailliert)'!$B$17:$B$1001,'Ergebnis (aggregiert)'!$B130,'Ergebnis (detailliert)'!$C$17:$C$1001,'Ergebnis (aggregiert)'!$D130)))</f>
        <v/>
      </c>
      <c r="J130" s="64" t="str">
        <f>IF(OR(D130="Beladung aus dem Netz eines anderen Netzbetreibers", D130="Beladung ohne Netznutzung"), "",IF($B130="","",SUMIFS('Ergebnis (detailliert)'!$M$17:$M$1001,'Ergebnis (detailliert)'!$B$17:$B$1001,'Ergebnis (aggregiert)'!$B130,'Ergebnis (detailliert)'!$C$17:$C$1001,'Ergebnis (aggregiert)'!$D130)))</f>
        <v/>
      </c>
      <c r="K130" s="52" t="str">
        <f>IFERROR(IF(ISBLANK(B130),"",IF(COUNTIF(Beladung!$B$17:$B$300,'Ergebnis (aggregiert)'!B130)=0,"Fehler: Reiter 'Beladung des Speichers' wurde für diesen Speicher nicht ausgefüllt",IF(COUNTIF(Entladung!$B$17:$B$300,'Ergebnis (aggregiert)'!B130)=0,"Fehler: Reiter 'Entladung des Speichers' wurde für diesen Speicher nicht ausgefüllt",""))),"Fehler: nicht alle Datenblätter für diesen Speicher wurden vollständig befüllt")</f>
        <v/>
      </c>
    </row>
    <row r="131" spans="1:11" x14ac:dyDescent="0.25">
      <c r="A131" s="142" t="str">
        <f>_xlfn.IFNA(VLOOKUP(B131,Stammdaten!$A$17:$B$300,2,FALSE),"")</f>
        <v/>
      </c>
      <c r="B131" s="59" t="str">
        <f>IF(Stammdaten!A131="","",Stammdaten!A131)</f>
        <v/>
      </c>
      <c r="C131" s="59" t="str">
        <f>IF(B131="","",VLOOKUP(B131,Stammdaten!A131:F414,6,FALSE))</f>
        <v/>
      </c>
      <c r="D131" s="60" t="str">
        <f>IF(A131="","",IF(OR(Beladung!C131="Beladung aus dem Netz eines anderen Netzbetreibers",Beladung!C131="Beladung ohne Netznutzung"),Beladung!C131,"Beladung aus dem Netz der "&amp;Stammdaten!$F$3))</f>
        <v/>
      </c>
      <c r="E131" s="60" t="str">
        <f t="shared" si="5"/>
        <v/>
      </c>
      <c r="F131" s="61" t="str">
        <f>IF(OR(D131="Beladung aus dem Netz eines anderen Netzbetreibers", D131="Beladung ohne Netznutzung"),"",IF(B131="","",SUMIFS('Ergebnis (detailliert)'!$E$17:$E$300,'Ergebnis (detailliert)'!$B$17:$B$300,'Ergebnis (aggregiert)'!$B131,'Ergebnis (detailliert)'!$C$17:$C$300,'Ergebnis (aggregiert)'!$D131)))</f>
        <v/>
      </c>
      <c r="G131" s="62" t="str">
        <f>IF(OR(D131="Beladung aus dem Netz eines anderen Netzbetreibers", D131="Beladung ohne Netznutzung"), "",IF($B131="","",SUMIFS('Ergebnis (detailliert)'!$F$17:$F$300,'Ergebnis (detailliert)'!$B$17:$B$300,'Ergebnis (aggregiert)'!$B131,'Ergebnis (detailliert)'!$C$17:$C$300,'Ergebnis (aggregiert)'!$D131)))</f>
        <v/>
      </c>
      <c r="H131" s="61" t="str">
        <f>IF(OR(D131="Beladung aus dem Netz eines anderen Netzbetreibers", D131="Beladung ohne Netznutzung"), "",IF($B131="","",SUMIFS('Ergebnis (detailliert)'!$I$17:$I$1001,'Ergebnis (detailliert)'!$B$17:$B$1001,'Ergebnis (aggregiert)'!$B131,'Ergebnis (detailliert)'!$C$17:$C$1001,'Ergebnis (aggregiert)'!$D131)))</f>
        <v/>
      </c>
      <c r="I131" s="63" t="str">
        <f>IF(OR(D131="Beladung aus dem Netz eines anderen Netzbetreibers", D131="Beladung ohne Netznutzung"), "",IF($B131="","",SUMIFS('Ergebnis (detailliert)'!$K$17:$K$1001,'Ergebnis (detailliert)'!$B$17:$B$1001,'Ergebnis (aggregiert)'!$B131,'Ergebnis (detailliert)'!$C$17:$C$1001,'Ergebnis (aggregiert)'!$D131)))</f>
        <v/>
      </c>
      <c r="J131" s="64" t="str">
        <f>IF(OR(D131="Beladung aus dem Netz eines anderen Netzbetreibers", D131="Beladung ohne Netznutzung"), "",IF($B131="","",SUMIFS('Ergebnis (detailliert)'!$M$17:$M$1001,'Ergebnis (detailliert)'!$B$17:$B$1001,'Ergebnis (aggregiert)'!$B131,'Ergebnis (detailliert)'!$C$17:$C$1001,'Ergebnis (aggregiert)'!$D131)))</f>
        <v/>
      </c>
      <c r="K131" s="52" t="str">
        <f>IFERROR(IF(ISBLANK(B131),"",IF(COUNTIF(Beladung!$B$17:$B$300,'Ergebnis (aggregiert)'!B131)=0,"Fehler: Reiter 'Beladung des Speichers' wurde für diesen Speicher nicht ausgefüllt",IF(COUNTIF(Entladung!$B$17:$B$300,'Ergebnis (aggregiert)'!B131)=0,"Fehler: Reiter 'Entladung des Speichers' wurde für diesen Speicher nicht ausgefüllt",""))),"Fehler: nicht alle Datenblätter für diesen Speicher wurden vollständig befüllt")</f>
        <v/>
      </c>
    </row>
    <row r="132" spans="1:11" x14ac:dyDescent="0.25">
      <c r="A132" s="142" t="str">
        <f>_xlfn.IFNA(VLOOKUP(B132,Stammdaten!$A$17:$B$300,2,FALSE),"")</f>
        <v/>
      </c>
      <c r="B132" s="59" t="str">
        <f>IF(Stammdaten!A132="","",Stammdaten!A132)</f>
        <v/>
      </c>
      <c r="C132" s="59" t="str">
        <f>IF(B132="","",VLOOKUP(B132,Stammdaten!A132:F415,6,FALSE))</f>
        <v/>
      </c>
      <c r="D132" s="60" t="str">
        <f>IF(A132="","",IF(OR(Beladung!C132="Beladung aus dem Netz eines anderen Netzbetreibers",Beladung!C132="Beladung ohne Netznutzung"),Beladung!C132,"Beladung aus dem Netz der "&amp;Stammdaten!$F$3))</f>
        <v/>
      </c>
      <c r="E132" s="60" t="str">
        <f t="shared" si="5"/>
        <v/>
      </c>
      <c r="F132" s="61" t="str">
        <f>IF(OR(D132="Beladung aus dem Netz eines anderen Netzbetreibers", D132="Beladung ohne Netznutzung"),"",IF(B132="","",SUMIFS('Ergebnis (detailliert)'!$E$17:$E$300,'Ergebnis (detailliert)'!$B$17:$B$300,'Ergebnis (aggregiert)'!$B132,'Ergebnis (detailliert)'!$C$17:$C$300,'Ergebnis (aggregiert)'!$D132)))</f>
        <v/>
      </c>
      <c r="G132" s="62" t="str">
        <f>IF(OR(D132="Beladung aus dem Netz eines anderen Netzbetreibers", D132="Beladung ohne Netznutzung"), "",IF($B132="","",SUMIFS('Ergebnis (detailliert)'!$F$17:$F$300,'Ergebnis (detailliert)'!$B$17:$B$300,'Ergebnis (aggregiert)'!$B132,'Ergebnis (detailliert)'!$C$17:$C$300,'Ergebnis (aggregiert)'!$D132)))</f>
        <v/>
      </c>
      <c r="H132" s="61" t="str">
        <f>IF(OR(D132="Beladung aus dem Netz eines anderen Netzbetreibers", D132="Beladung ohne Netznutzung"), "",IF($B132="","",SUMIFS('Ergebnis (detailliert)'!$I$17:$I$1001,'Ergebnis (detailliert)'!$B$17:$B$1001,'Ergebnis (aggregiert)'!$B132,'Ergebnis (detailliert)'!$C$17:$C$1001,'Ergebnis (aggregiert)'!$D132)))</f>
        <v/>
      </c>
      <c r="I132" s="63" t="str">
        <f>IF(OR(D132="Beladung aus dem Netz eines anderen Netzbetreibers", D132="Beladung ohne Netznutzung"), "",IF($B132="","",SUMIFS('Ergebnis (detailliert)'!$K$17:$K$1001,'Ergebnis (detailliert)'!$B$17:$B$1001,'Ergebnis (aggregiert)'!$B132,'Ergebnis (detailliert)'!$C$17:$C$1001,'Ergebnis (aggregiert)'!$D132)))</f>
        <v/>
      </c>
      <c r="J132" s="64" t="str">
        <f>IF(OR(D132="Beladung aus dem Netz eines anderen Netzbetreibers", D132="Beladung ohne Netznutzung"), "",IF($B132="","",SUMIFS('Ergebnis (detailliert)'!$M$17:$M$1001,'Ergebnis (detailliert)'!$B$17:$B$1001,'Ergebnis (aggregiert)'!$B132,'Ergebnis (detailliert)'!$C$17:$C$1001,'Ergebnis (aggregiert)'!$D132)))</f>
        <v/>
      </c>
      <c r="K132" s="52" t="str">
        <f>IFERROR(IF(ISBLANK(B132),"",IF(COUNTIF(Beladung!$B$17:$B$300,'Ergebnis (aggregiert)'!B132)=0,"Fehler: Reiter 'Beladung des Speichers' wurde für diesen Speicher nicht ausgefüllt",IF(COUNTIF(Entladung!$B$17:$B$300,'Ergebnis (aggregiert)'!B132)=0,"Fehler: Reiter 'Entladung des Speichers' wurde für diesen Speicher nicht ausgefüllt",""))),"Fehler: nicht alle Datenblätter für diesen Speicher wurden vollständig befüllt")</f>
        <v/>
      </c>
    </row>
    <row r="133" spans="1:11" x14ac:dyDescent="0.25">
      <c r="A133" s="142" t="str">
        <f>_xlfn.IFNA(VLOOKUP(B133,Stammdaten!$A$17:$B$300,2,FALSE),"")</f>
        <v/>
      </c>
      <c r="B133" s="59" t="str">
        <f>IF(Stammdaten!A133="","",Stammdaten!A133)</f>
        <v/>
      </c>
      <c r="C133" s="59" t="str">
        <f>IF(B133="","",VLOOKUP(B133,Stammdaten!A133:F416,6,FALSE))</f>
        <v/>
      </c>
      <c r="D133" s="60" t="str">
        <f>IF(A133="","",IF(OR(Beladung!C133="Beladung aus dem Netz eines anderen Netzbetreibers",Beladung!C133="Beladung ohne Netznutzung"),Beladung!C133,"Beladung aus dem Netz der "&amp;Stammdaten!$F$3))</f>
        <v/>
      </c>
      <c r="E133" s="60" t="str">
        <f t="shared" si="5"/>
        <v/>
      </c>
      <c r="F133" s="61" t="str">
        <f>IF(OR(D133="Beladung aus dem Netz eines anderen Netzbetreibers", D133="Beladung ohne Netznutzung"),"",IF(B133="","",SUMIFS('Ergebnis (detailliert)'!$E$17:$E$300,'Ergebnis (detailliert)'!$B$17:$B$300,'Ergebnis (aggregiert)'!$B133,'Ergebnis (detailliert)'!$C$17:$C$300,'Ergebnis (aggregiert)'!$D133)))</f>
        <v/>
      </c>
      <c r="G133" s="62" t="str">
        <f>IF(OR(D133="Beladung aus dem Netz eines anderen Netzbetreibers", D133="Beladung ohne Netznutzung"), "",IF($B133="","",SUMIFS('Ergebnis (detailliert)'!$F$17:$F$300,'Ergebnis (detailliert)'!$B$17:$B$300,'Ergebnis (aggregiert)'!$B133,'Ergebnis (detailliert)'!$C$17:$C$300,'Ergebnis (aggregiert)'!$D133)))</f>
        <v/>
      </c>
      <c r="H133" s="61" t="str">
        <f>IF(OR(D133="Beladung aus dem Netz eines anderen Netzbetreibers", D133="Beladung ohne Netznutzung"), "",IF($B133="","",SUMIFS('Ergebnis (detailliert)'!$I$17:$I$1001,'Ergebnis (detailliert)'!$B$17:$B$1001,'Ergebnis (aggregiert)'!$B133,'Ergebnis (detailliert)'!$C$17:$C$1001,'Ergebnis (aggregiert)'!$D133)))</f>
        <v/>
      </c>
      <c r="I133" s="63" t="str">
        <f>IF(OR(D133="Beladung aus dem Netz eines anderen Netzbetreibers", D133="Beladung ohne Netznutzung"), "",IF($B133="","",SUMIFS('Ergebnis (detailliert)'!$K$17:$K$1001,'Ergebnis (detailliert)'!$B$17:$B$1001,'Ergebnis (aggregiert)'!$B133,'Ergebnis (detailliert)'!$C$17:$C$1001,'Ergebnis (aggregiert)'!$D133)))</f>
        <v/>
      </c>
      <c r="J133" s="64" t="str">
        <f>IF(OR(D133="Beladung aus dem Netz eines anderen Netzbetreibers", D133="Beladung ohne Netznutzung"), "",IF($B133="","",SUMIFS('Ergebnis (detailliert)'!$M$17:$M$1001,'Ergebnis (detailliert)'!$B$17:$B$1001,'Ergebnis (aggregiert)'!$B133,'Ergebnis (detailliert)'!$C$17:$C$1001,'Ergebnis (aggregiert)'!$D133)))</f>
        <v/>
      </c>
      <c r="K133" s="52" t="str">
        <f>IFERROR(IF(ISBLANK(B133),"",IF(COUNTIF(Beladung!$B$17:$B$300,'Ergebnis (aggregiert)'!B133)=0,"Fehler: Reiter 'Beladung des Speichers' wurde für diesen Speicher nicht ausgefüllt",IF(COUNTIF(Entladung!$B$17:$B$300,'Ergebnis (aggregiert)'!B133)=0,"Fehler: Reiter 'Entladung des Speichers' wurde für diesen Speicher nicht ausgefüllt",""))),"Fehler: nicht alle Datenblätter für diesen Speicher wurden vollständig befüllt")</f>
        <v/>
      </c>
    </row>
    <row r="134" spans="1:11" x14ac:dyDescent="0.25">
      <c r="A134" s="142" t="str">
        <f>_xlfn.IFNA(VLOOKUP(B134,Stammdaten!$A$17:$B$300,2,FALSE),"")</f>
        <v/>
      </c>
      <c r="B134" s="59" t="str">
        <f>IF(Stammdaten!A134="","",Stammdaten!A134)</f>
        <v/>
      </c>
      <c r="C134" s="59" t="str">
        <f>IF(B134="","",VLOOKUP(B134,Stammdaten!A134:F417,6,FALSE))</f>
        <v/>
      </c>
      <c r="D134" s="60" t="str">
        <f>IF(A134="","",IF(OR(Beladung!C134="Beladung aus dem Netz eines anderen Netzbetreibers",Beladung!C134="Beladung ohne Netznutzung"),Beladung!C134,"Beladung aus dem Netz der "&amp;Stammdaten!$F$3))</f>
        <v/>
      </c>
      <c r="E134" s="60" t="str">
        <f t="shared" si="5"/>
        <v/>
      </c>
      <c r="F134" s="61" t="str">
        <f>IF(OR(D134="Beladung aus dem Netz eines anderen Netzbetreibers", D134="Beladung ohne Netznutzung"),"",IF(B134="","",SUMIFS('Ergebnis (detailliert)'!$E$17:$E$300,'Ergebnis (detailliert)'!$B$17:$B$300,'Ergebnis (aggregiert)'!$B134,'Ergebnis (detailliert)'!$C$17:$C$300,'Ergebnis (aggregiert)'!$D134)))</f>
        <v/>
      </c>
      <c r="G134" s="62" t="str">
        <f>IF(OR(D134="Beladung aus dem Netz eines anderen Netzbetreibers", D134="Beladung ohne Netznutzung"), "",IF($B134="","",SUMIFS('Ergebnis (detailliert)'!$F$17:$F$300,'Ergebnis (detailliert)'!$B$17:$B$300,'Ergebnis (aggregiert)'!$B134,'Ergebnis (detailliert)'!$C$17:$C$300,'Ergebnis (aggregiert)'!$D134)))</f>
        <v/>
      </c>
      <c r="H134" s="61" t="str">
        <f>IF(OR(D134="Beladung aus dem Netz eines anderen Netzbetreibers", D134="Beladung ohne Netznutzung"), "",IF($B134="","",SUMIFS('Ergebnis (detailliert)'!$I$17:$I$1001,'Ergebnis (detailliert)'!$B$17:$B$1001,'Ergebnis (aggregiert)'!$B134,'Ergebnis (detailliert)'!$C$17:$C$1001,'Ergebnis (aggregiert)'!$D134)))</f>
        <v/>
      </c>
      <c r="I134" s="63" t="str">
        <f>IF(OR(D134="Beladung aus dem Netz eines anderen Netzbetreibers", D134="Beladung ohne Netznutzung"), "",IF($B134="","",SUMIFS('Ergebnis (detailliert)'!$K$17:$K$1001,'Ergebnis (detailliert)'!$B$17:$B$1001,'Ergebnis (aggregiert)'!$B134,'Ergebnis (detailliert)'!$C$17:$C$1001,'Ergebnis (aggregiert)'!$D134)))</f>
        <v/>
      </c>
      <c r="J134" s="64" t="str">
        <f>IF(OR(D134="Beladung aus dem Netz eines anderen Netzbetreibers", D134="Beladung ohne Netznutzung"), "",IF($B134="","",SUMIFS('Ergebnis (detailliert)'!$M$17:$M$1001,'Ergebnis (detailliert)'!$B$17:$B$1001,'Ergebnis (aggregiert)'!$B134,'Ergebnis (detailliert)'!$C$17:$C$1001,'Ergebnis (aggregiert)'!$D134)))</f>
        <v/>
      </c>
      <c r="K134" s="52" t="str">
        <f>IFERROR(IF(ISBLANK(B134),"",IF(COUNTIF(Beladung!$B$17:$B$300,'Ergebnis (aggregiert)'!B134)=0,"Fehler: Reiter 'Beladung des Speichers' wurde für diesen Speicher nicht ausgefüllt",IF(COUNTIF(Entladung!$B$17:$B$300,'Ergebnis (aggregiert)'!B134)=0,"Fehler: Reiter 'Entladung des Speichers' wurde für diesen Speicher nicht ausgefüllt",""))),"Fehler: nicht alle Datenblätter für diesen Speicher wurden vollständig befüllt")</f>
        <v/>
      </c>
    </row>
    <row r="135" spans="1:11" x14ac:dyDescent="0.25">
      <c r="A135" s="142" t="str">
        <f>_xlfn.IFNA(VLOOKUP(B135,Stammdaten!$A$17:$B$300,2,FALSE),"")</f>
        <v/>
      </c>
      <c r="B135" s="59" t="str">
        <f>IF(Stammdaten!A135="","",Stammdaten!A135)</f>
        <v/>
      </c>
      <c r="C135" s="59" t="str">
        <f>IF(B135="","",VLOOKUP(B135,Stammdaten!A135:F418,6,FALSE))</f>
        <v/>
      </c>
      <c r="D135" s="60" t="str">
        <f>IF(A135="","",IF(OR(Beladung!C135="Beladung aus dem Netz eines anderen Netzbetreibers",Beladung!C135="Beladung ohne Netznutzung"),Beladung!C135,"Beladung aus dem Netz der "&amp;Stammdaten!$F$3))</f>
        <v/>
      </c>
      <c r="E135" s="60" t="str">
        <f t="shared" si="5"/>
        <v/>
      </c>
      <c r="F135" s="61" t="str">
        <f>IF(OR(D135="Beladung aus dem Netz eines anderen Netzbetreibers", D135="Beladung ohne Netznutzung"),"",IF(B135="","",SUMIFS('Ergebnis (detailliert)'!$E$17:$E$300,'Ergebnis (detailliert)'!$B$17:$B$300,'Ergebnis (aggregiert)'!$B135,'Ergebnis (detailliert)'!$C$17:$C$300,'Ergebnis (aggregiert)'!$D135)))</f>
        <v/>
      </c>
      <c r="G135" s="62" t="str">
        <f>IF(OR(D135="Beladung aus dem Netz eines anderen Netzbetreibers", D135="Beladung ohne Netznutzung"), "",IF($B135="","",SUMIFS('Ergebnis (detailliert)'!$F$17:$F$300,'Ergebnis (detailliert)'!$B$17:$B$300,'Ergebnis (aggregiert)'!$B135,'Ergebnis (detailliert)'!$C$17:$C$300,'Ergebnis (aggregiert)'!$D135)))</f>
        <v/>
      </c>
      <c r="H135" s="61" t="str">
        <f>IF(OR(D135="Beladung aus dem Netz eines anderen Netzbetreibers", D135="Beladung ohne Netznutzung"), "",IF($B135="","",SUMIFS('Ergebnis (detailliert)'!$I$17:$I$1001,'Ergebnis (detailliert)'!$B$17:$B$1001,'Ergebnis (aggregiert)'!$B135,'Ergebnis (detailliert)'!$C$17:$C$1001,'Ergebnis (aggregiert)'!$D135)))</f>
        <v/>
      </c>
      <c r="I135" s="63" t="str">
        <f>IF(OR(D135="Beladung aus dem Netz eines anderen Netzbetreibers", D135="Beladung ohne Netznutzung"), "",IF($B135="","",SUMIFS('Ergebnis (detailliert)'!$K$17:$K$1001,'Ergebnis (detailliert)'!$B$17:$B$1001,'Ergebnis (aggregiert)'!$B135,'Ergebnis (detailliert)'!$C$17:$C$1001,'Ergebnis (aggregiert)'!$D135)))</f>
        <v/>
      </c>
      <c r="J135" s="64" t="str">
        <f>IF(OR(D135="Beladung aus dem Netz eines anderen Netzbetreibers", D135="Beladung ohne Netznutzung"), "",IF($B135="","",SUMIFS('Ergebnis (detailliert)'!$M$17:$M$1001,'Ergebnis (detailliert)'!$B$17:$B$1001,'Ergebnis (aggregiert)'!$B135,'Ergebnis (detailliert)'!$C$17:$C$1001,'Ergebnis (aggregiert)'!$D135)))</f>
        <v/>
      </c>
      <c r="K135" s="52" t="str">
        <f>IFERROR(IF(ISBLANK(B135),"",IF(COUNTIF(Beladung!$B$17:$B$300,'Ergebnis (aggregiert)'!B135)=0,"Fehler: Reiter 'Beladung des Speichers' wurde für diesen Speicher nicht ausgefüllt",IF(COUNTIF(Entladung!$B$17:$B$300,'Ergebnis (aggregiert)'!B135)=0,"Fehler: Reiter 'Entladung des Speichers' wurde für diesen Speicher nicht ausgefüllt",""))),"Fehler: nicht alle Datenblätter für diesen Speicher wurden vollständig befüllt")</f>
        <v/>
      </c>
    </row>
    <row r="136" spans="1:11" x14ac:dyDescent="0.25">
      <c r="A136" s="142" t="str">
        <f>_xlfn.IFNA(VLOOKUP(B136,Stammdaten!$A$17:$B$300,2,FALSE),"")</f>
        <v/>
      </c>
      <c r="B136" s="59" t="str">
        <f>IF(Stammdaten!A136="","",Stammdaten!A136)</f>
        <v/>
      </c>
      <c r="C136" s="59" t="str">
        <f>IF(B136="","",VLOOKUP(B136,Stammdaten!A136:F419,6,FALSE))</f>
        <v/>
      </c>
      <c r="D136" s="60" t="str">
        <f>IF(A136="","",IF(OR(Beladung!C136="Beladung aus dem Netz eines anderen Netzbetreibers",Beladung!C136="Beladung ohne Netznutzung"),Beladung!C136,"Beladung aus dem Netz der "&amp;Stammdaten!$F$3))</f>
        <v/>
      </c>
      <c r="E136" s="60" t="str">
        <f t="shared" si="5"/>
        <v/>
      </c>
      <c r="F136" s="61" t="str">
        <f>IF(OR(D136="Beladung aus dem Netz eines anderen Netzbetreibers", D136="Beladung ohne Netznutzung"),"",IF(B136="","",SUMIFS('Ergebnis (detailliert)'!$E$17:$E$300,'Ergebnis (detailliert)'!$B$17:$B$300,'Ergebnis (aggregiert)'!$B136,'Ergebnis (detailliert)'!$C$17:$C$300,'Ergebnis (aggregiert)'!$D136)))</f>
        <v/>
      </c>
      <c r="G136" s="62" t="str">
        <f>IF(OR(D136="Beladung aus dem Netz eines anderen Netzbetreibers", D136="Beladung ohne Netznutzung"), "",IF($B136="","",SUMIFS('Ergebnis (detailliert)'!$F$17:$F$300,'Ergebnis (detailliert)'!$B$17:$B$300,'Ergebnis (aggregiert)'!$B136,'Ergebnis (detailliert)'!$C$17:$C$300,'Ergebnis (aggregiert)'!$D136)))</f>
        <v/>
      </c>
      <c r="H136" s="61" t="str">
        <f>IF(OR(D136="Beladung aus dem Netz eines anderen Netzbetreibers", D136="Beladung ohne Netznutzung"), "",IF($B136="","",SUMIFS('Ergebnis (detailliert)'!$I$17:$I$1001,'Ergebnis (detailliert)'!$B$17:$B$1001,'Ergebnis (aggregiert)'!$B136,'Ergebnis (detailliert)'!$C$17:$C$1001,'Ergebnis (aggregiert)'!$D136)))</f>
        <v/>
      </c>
      <c r="I136" s="63" t="str">
        <f>IF(OR(D136="Beladung aus dem Netz eines anderen Netzbetreibers", D136="Beladung ohne Netznutzung"), "",IF($B136="","",SUMIFS('Ergebnis (detailliert)'!$K$17:$K$1001,'Ergebnis (detailliert)'!$B$17:$B$1001,'Ergebnis (aggregiert)'!$B136,'Ergebnis (detailliert)'!$C$17:$C$1001,'Ergebnis (aggregiert)'!$D136)))</f>
        <v/>
      </c>
      <c r="J136" s="64" t="str">
        <f>IF(OR(D136="Beladung aus dem Netz eines anderen Netzbetreibers", D136="Beladung ohne Netznutzung"), "",IF($B136="","",SUMIFS('Ergebnis (detailliert)'!$M$17:$M$1001,'Ergebnis (detailliert)'!$B$17:$B$1001,'Ergebnis (aggregiert)'!$B136,'Ergebnis (detailliert)'!$C$17:$C$1001,'Ergebnis (aggregiert)'!$D136)))</f>
        <v/>
      </c>
      <c r="K136" s="52" t="str">
        <f>IFERROR(IF(ISBLANK(B136),"",IF(COUNTIF(Beladung!$B$17:$B$300,'Ergebnis (aggregiert)'!B136)=0,"Fehler: Reiter 'Beladung des Speichers' wurde für diesen Speicher nicht ausgefüllt",IF(COUNTIF(Entladung!$B$17:$B$300,'Ergebnis (aggregiert)'!B136)=0,"Fehler: Reiter 'Entladung des Speichers' wurde für diesen Speicher nicht ausgefüllt",""))),"Fehler: nicht alle Datenblätter für diesen Speicher wurden vollständig befüllt")</f>
        <v/>
      </c>
    </row>
    <row r="137" spans="1:11" x14ac:dyDescent="0.25">
      <c r="A137" s="142" t="str">
        <f>_xlfn.IFNA(VLOOKUP(B137,Stammdaten!$A$17:$B$300,2,FALSE),"")</f>
        <v/>
      </c>
      <c r="B137" s="59" t="str">
        <f>IF(Stammdaten!A137="","",Stammdaten!A137)</f>
        <v/>
      </c>
      <c r="C137" s="59" t="str">
        <f>IF(B137="","",VLOOKUP(B137,Stammdaten!A137:F420,6,FALSE))</f>
        <v/>
      </c>
      <c r="D137" s="60" t="str">
        <f>IF(A137="","",IF(OR(Beladung!C137="Beladung aus dem Netz eines anderen Netzbetreibers",Beladung!C137="Beladung ohne Netznutzung"),Beladung!C137,"Beladung aus dem Netz der "&amp;Stammdaten!$F$3))</f>
        <v/>
      </c>
      <c r="E137" s="60" t="str">
        <f t="shared" si="5"/>
        <v/>
      </c>
      <c r="F137" s="61" t="str">
        <f>IF(OR(D137="Beladung aus dem Netz eines anderen Netzbetreibers", D137="Beladung ohne Netznutzung"),"",IF(B137="","",SUMIFS('Ergebnis (detailliert)'!$E$17:$E$300,'Ergebnis (detailliert)'!$B$17:$B$300,'Ergebnis (aggregiert)'!$B137,'Ergebnis (detailliert)'!$C$17:$C$300,'Ergebnis (aggregiert)'!$D137)))</f>
        <v/>
      </c>
      <c r="G137" s="62" t="str">
        <f>IF(OR(D137="Beladung aus dem Netz eines anderen Netzbetreibers", D137="Beladung ohne Netznutzung"), "",IF($B137="","",SUMIFS('Ergebnis (detailliert)'!$F$17:$F$300,'Ergebnis (detailliert)'!$B$17:$B$300,'Ergebnis (aggregiert)'!$B137,'Ergebnis (detailliert)'!$C$17:$C$300,'Ergebnis (aggregiert)'!$D137)))</f>
        <v/>
      </c>
      <c r="H137" s="61" t="str">
        <f>IF(OR(D137="Beladung aus dem Netz eines anderen Netzbetreibers", D137="Beladung ohne Netznutzung"), "",IF($B137="","",SUMIFS('Ergebnis (detailliert)'!$I$17:$I$1001,'Ergebnis (detailliert)'!$B$17:$B$1001,'Ergebnis (aggregiert)'!$B137,'Ergebnis (detailliert)'!$C$17:$C$1001,'Ergebnis (aggregiert)'!$D137)))</f>
        <v/>
      </c>
      <c r="I137" s="63" t="str">
        <f>IF(OR(D137="Beladung aus dem Netz eines anderen Netzbetreibers", D137="Beladung ohne Netznutzung"), "",IF($B137="","",SUMIFS('Ergebnis (detailliert)'!$K$17:$K$1001,'Ergebnis (detailliert)'!$B$17:$B$1001,'Ergebnis (aggregiert)'!$B137,'Ergebnis (detailliert)'!$C$17:$C$1001,'Ergebnis (aggregiert)'!$D137)))</f>
        <v/>
      </c>
      <c r="J137" s="64" t="str">
        <f>IF(OR(D137="Beladung aus dem Netz eines anderen Netzbetreibers", D137="Beladung ohne Netznutzung"), "",IF($B137="","",SUMIFS('Ergebnis (detailliert)'!$M$17:$M$1001,'Ergebnis (detailliert)'!$B$17:$B$1001,'Ergebnis (aggregiert)'!$B137,'Ergebnis (detailliert)'!$C$17:$C$1001,'Ergebnis (aggregiert)'!$D137)))</f>
        <v/>
      </c>
      <c r="K137" s="52" t="str">
        <f>IFERROR(IF(ISBLANK(B137),"",IF(COUNTIF(Beladung!$B$17:$B$300,'Ergebnis (aggregiert)'!B137)=0,"Fehler: Reiter 'Beladung des Speichers' wurde für diesen Speicher nicht ausgefüllt",IF(COUNTIF(Entladung!$B$17:$B$300,'Ergebnis (aggregiert)'!B137)=0,"Fehler: Reiter 'Entladung des Speichers' wurde für diesen Speicher nicht ausgefüllt",""))),"Fehler: nicht alle Datenblätter für diesen Speicher wurden vollständig befüllt")</f>
        <v/>
      </c>
    </row>
    <row r="138" spans="1:11" x14ac:dyDescent="0.25">
      <c r="A138" s="142" t="str">
        <f>_xlfn.IFNA(VLOOKUP(B138,Stammdaten!$A$17:$B$300,2,FALSE),"")</f>
        <v/>
      </c>
      <c r="B138" s="59" t="str">
        <f>IF(Stammdaten!A138="","",Stammdaten!A138)</f>
        <v/>
      </c>
      <c r="C138" s="59" t="str">
        <f>IF(B138="","",VLOOKUP(B138,Stammdaten!A138:F421,6,FALSE))</f>
        <v/>
      </c>
      <c r="D138" s="60" t="str">
        <f>IF(A138="","",IF(OR(Beladung!C138="Beladung aus dem Netz eines anderen Netzbetreibers",Beladung!C138="Beladung ohne Netznutzung"),Beladung!C138,"Beladung aus dem Netz der "&amp;Stammdaten!$F$3))</f>
        <v/>
      </c>
      <c r="E138" s="60" t="str">
        <f t="shared" si="5"/>
        <v/>
      </c>
      <c r="F138" s="61" t="str">
        <f>IF(OR(D138="Beladung aus dem Netz eines anderen Netzbetreibers", D138="Beladung ohne Netznutzung"),"",IF(B138="","",SUMIFS('Ergebnis (detailliert)'!$E$17:$E$300,'Ergebnis (detailliert)'!$B$17:$B$300,'Ergebnis (aggregiert)'!$B138,'Ergebnis (detailliert)'!$C$17:$C$300,'Ergebnis (aggregiert)'!$D138)))</f>
        <v/>
      </c>
      <c r="G138" s="62" t="str">
        <f>IF(OR(D138="Beladung aus dem Netz eines anderen Netzbetreibers", D138="Beladung ohne Netznutzung"), "",IF($B138="","",SUMIFS('Ergebnis (detailliert)'!$F$17:$F$300,'Ergebnis (detailliert)'!$B$17:$B$300,'Ergebnis (aggregiert)'!$B138,'Ergebnis (detailliert)'!$C$17:$C$300,'Ergebnis (aggregiert)'!$D138)))</f>
        <v/>
      </c>
      <c r="H138" s="61" t="str">
        <f>IF(OR(D138="Beladung aus dem Netz eines anderen Netzbetreibers", D138="Beladung ohne Netznutzung"), "",IF($B138="","",SUMIFS('Ergebnis (detailliert)'!$I$17:$I$1001,'Ergebnis (detailliert)'!$B$17:$B$1001,'Ergebnis (aggregiert)'!$B138,'Ergebnis (detailliert)'!$C$17:$C$1001,'Ergebnis (aggregiert)'!$D138)))</f>
        <v/>
      </c>
      <c r="I138" s="63" t="str">
        <f>IF(OR(D138="Beladung aus dem Netz eines anderen Netzbetreibers", D138="Beladung ohne Netznutzung"), "",IF($B138="","",SUMIFS('Ergebnis (detailliert)'!$K$17:$K$1001,'Ergebnis (detailliert)'!$B$17:$B$1001,'Ergebnis (aggregiert)'!$B138,'Ergebnis (detailliert)'!$C$17:$C$1001,'Ergebnis (aggregiert)'!$D138)))</f>
        <v/>
      </c>
      <c r="J138" s="64" t="str">
        <f>IF(OR(D138="Beladung aus dem Netz eines anderen Netzbetreibers", D138="Beladung ohne Netznutzung"), "",IF($B138="","",SUMIFS('Ergebnis (detailliert)'!$M$17:$M$1001,'Ergebnis (detailliert)'!$B$17:$B$1001,'Ergebnis (aggregiert)'!$B138,'Ergebnis (detailliert)'!$C$17:$C$1001,'Ergebnis (aggregiert)'!$D138)))</f>
        <v/>
      </c>
      <c r="K138" s="52" t="str">
        <f>IFERROR(IF(ISBLANK(B138),"",IF(COUNTIF(Beladung!$B$17:$B$300,'Ergebnis (aggregiert)'!B138)=0,"Fehler: Reiter 'Beladung des Speichers' wurde für diesen Speicher nicht ausgefüllt",IF(COUNTIF(Entladung!$B$17:$B$300,'Ergebnis (aggregiert)'!B138)=0,"Fehler: Reiter 'Entladung des Speichers' wurde für diesen Speicher nicht ausgefüllt",""))),"Fehler: nicht alle Datenblätter für diesen Speicher wurden vollständig befüllt")</f>
        <v/>
      </c>
    </row>
    <row r="139" spans="1:11" x14ac:dyDescent="0.25">
      <c r="A139" s="142" t="str">
        <f>_xlfn.IFNA(VLOOKUP(B139,Stammdaten!$A$17:$B$300,2,FALSE),"")</f>
        <v/>
      </c>
      <c r="B139" s="59" t="str">
        <f>IF(Stammdaten!A139="","",Stammdaten!A139)</f>
        <v/>
      </c>
      <c r="C139" s="59" t="str">
        <f>IF(B139="","",VLOOKUP(B139,Stammdaten!A139:F422,6,FALSE))</f>
        <v/>
      </c>
      <c r="D139" s="60" t="str">
        <f>IF(A139="","",IF(OR(Beladung!C139="Beladung aus dem Netz eines anderen Netzbetreibers",Beladung!C139="Beladung ohne Netznutzung"),Beladung!C139,"Beladung aus dem Netz der "&amp;Stammdaten!$F$3))</f>
        <v/>
      </c>
      <c r="E139" s="60" t="str">
        <f t="shared" si="5"/>
        <v/>
      </c>
      <c r="F139" s="61" t="str">
        <f>IF(OR(D139="Beladung aus dem Netz eines anderen Netzbetreibers", D139="Beladung ohne Netznutzung"),"",IF(B139="","",SUMIFS('Ergebnis (detailliert)'!$E$17:$E$300,'Ergebnis (detailliert)'!$B$17:$B$300,'Ergebnis (aggregiert)'!$B139,'Ergebnis (detailliert)'!$C$17:$C$300,'Ergebnis (aggregiert)'!$D139)))</f>
        <v/>
      </c>
      <c r="G139" s="62" t="str">
        <f>IF(OR(D139="Beladung aus dem Netz eines anderen Netzbetreibers", D139="Beladung ohne Netznutzung"), "",IF($B139="","",SUMIFS('Ergebnis (detailliert)'!$F$17:$F$300,'Ergebnis (detailliert)'!$B$17:$B$300,'Ergebnis (aggregiert)'!$B139,'Ergebnis (detailliert)'!$C$17:$C$300,'Ergebnis (aggregiert)'!$D139)))</f>
        <v/>
      </c>
      <c r="H139" s="61" t="str">
        <f>IF(OR(D139="Beladung aus dem Netz eines anderen Netzbetreibers", D139="Beladung ohne Netznutzung"), "",IF($B139="","",SUMIFS('Ergebnis (detailliert)'!$I$17:$I$1001,'Ergebnis (detailliert)'!$B$17:$B$1001,'Ergebnis (aggregiert)'!$B139,'Ergebnis (detailliert)'!$C$17:$C$1001,'Ergebnis (aggregiert)'!$D139)))</f>
        <v/>
      </c>
      <c r="I139" s="63" t="str">
        <f>IF(OR(D139="Beladung aus dem Netz eines anderen Netzbetreibers", D139="Beladung ohne Netznutzung"), "",IF($B139="","",SUMIFS('Ergebnis (detailliert)'!$K$17:$K$1001,'Ergebnis (detailliert)'!$B$17:$B$1001,'Ergebnis (aggregiert)'!$B139,'Ergebnis (detailliert)'!$C$17:$C$1001,'Ergebnis (aggregiert)'!$D139)))</f>
        <v/>
      </c>
      <c r="J139" s="64" t="str">
        <f>IF(OR(D139="Beladung aus dem Netz eines anderen Netzbetreibers", D139="Beladung ohne Netznutzung"), "",IF($B139="","",SUMIFS('Ergebnis (detailliert)'!$M$17:$M$1001,'Ergebnis (detailliert)'!$B$17:$B$1001,'Ergebnis (aggregiert)'!$B139,'Ergebnis (detailliert)'!$C$17:$C$1001,'Ergebnis (aggregiert)'!$D139)))</f>
        <v/>
      </c>
      <c r="K139" s="52" t="str">
        <f>IFERROR(IF(ISBLANK(B139),"",IF(COUNTIF(Beladung!$B$17:$B$300,'Ergebnis (aggregiert)'!B139)=0,"Fehler: Reiter 'Beladung des Speichers' wurde für diesen Speicher nicht ausgefüllt",IF(COUNTIF(Entladung!$B$17:$B$300,'Ergebnis (aggregiert)'!B139)=0,"Fehler: Reiter 'Entladung des Speichers' wurde für diesen Speicher nicht ausgefüllt",""))),"Fehler: nicht alle Datenblätter für diesen Speicher wurden vollständig befüllt")</f>
        <v/>
      </c>
    </row>
    <row r="140" spans="1:11" x14ac:dyDescent="0.25">
      <c r="A140" s="142" t="str">
        <f>_xlfn.IFNA(VLOOKUP(B140,Stammdaten!$A$17:$B$300,2,FALSE),"")</f>
        <v/>
      </c>
      <c r="B140" s="59" t="str">
        <f>IF(Stammdaten!A140="","",Stammdaten!A140)</f>
        <v/>
      </c>
      <c r="C140" s="59" t="str">
        <f>IF(B140="","",VLOOKUP(B140,Stammdaten!A140:F423,6,FALSE))</f>
        <v/>
      </c>
      <c r="D140" s="60" t="str">
        <f>IF(A140="","",IF(OR(Beladung!C140="Beladung aus dem Netz eines anderen Netzbetreibers",Beladung!C140="Beladung ohne Netznutzung"),Beladung!C140,"Beladung aus dem Netz der "&amp;Stammdaten!$F$3))</f>
        <v/>
      </c>
      <c r="E140" s="60" t="str">
        <f t="shared" si="5"/>
        <v/>
      </c>
      <c r="F140" s="61" t="str">
        <f>IF(OR(D140="Beladung aus dem Netz eines anderen Netzbetreibers", D140="Beladung ohne Netznutzung"),"",IF(B140="","",SUMIFS('Ergebnis (detailliert)'!$E$17:$E$300,'Ergebnis (detailliert)'!$B$17:$B$300,'Ergebnis (aggregiert)'!$B140,'Ergebnis (detailliert)'!$C$17:$C$300,'Ergebnis (aggregiert)'!$D140)))</f>
        <v/>
      </c>
      <c r="G140" s="62" t="str">
        <f>IF(OR(D140="Beladung aus dem Netz eines anderen Netzbetreibers", D140="Beladung ohne Netznutzung"), "",IF($B140="","",SUMIFS('Ergebnis (detailliert)'!$F$17:$F$300,'Ergebnis (detailliert)'!$B$17:$B$300,'Ergebnis (aggregiert)'!$B140,'Ergebnis (detailliert)'!$C$17:$C$300,'Ergebnis (aggregiert)'!$D140)))</f>
        <v/>
      </c>
      <c r="H140" s="61" t="str">
        <f>IF(OR(D140="Beladung aus dem Netz eines anderen Netzbetreibers", D140="Beladung ohne Netznutzung"), "",IF($B140="","",SUMIFS('Ergebnis (detailliert)'!$I$17:$I$1001,'Ergebnis (detailliert)'!$B$17:$B$1001,'Ergebnis (aggregiert)'!$B140,'Ergebnis (detailliert)'!$C$17:$C$1001,'Ergebnis (aggregiert)'!$D140)))</f>
        <v/>
      </c>
      <c r="I140" s="63" t="str">
        <f>IF(OR(D140="Beladung aus dem Netz eines anderen Netzbetreibers", D140="Beladung ohne Netznutzung"), "",IF($B140="","",SUMIFS('Ergebnis (detailliert)'!$K$17:$K$1001,'Ergebnis (detailliert)'!$B$17:$B$1001,'Ergebnis (aggregiert)'!$B140,'Ergebnis (detailliert)'!$C$17:$C$1001,'Ergebnis (aggregiert)'!$D140)))</f>
        <v/>
      </c>
      <c r="J140" s="64" t="str">
        <f>IF(OR(D140="Beladung aus dem Netz eines anderen Netzbetreibers", D140="Beladung ohne Netznutzung"), "",IF($B140="","",SUMIFS('Ergebnis (detailliert)'!$M$17:$M$1001,'Ergebnis (detailliert)'!$B$17:$B$1001,'Ergebnis (aggregiert)'!$B140,'Ergebnis (detailliert)'!$C$17:$C$1001,'Ergebnis (aggregiert)'!$D140)))</f>
        <v/>
      </c>
      <c r="K140" s="52" t="str">
        <f>IFERROR(IF(ISBLANK(B140),"",IF(COUNTIF(Beladung!$B$17:$B$300,'Ergebnis (aggregiert)'!B140)=0,"Fehler: Reiter 'Beladung des Speichers' wurde für diesen Speicher nicht ausgefüllt",IF(COUNTIF(Entladung!$B$17:$B$300,'Ergebnis (aggregiert)'!B140)=0,"Fehler: Reiter 'Entladung des Speichers' wurde für diesen Speicher nicht ausgefüllt",""))),"Fehler: nicht alle Datenblätter für diesen Speicher wurden vollständig befüllt")</f>
        <v/>
      </c>
    </row>
    <row r="141" spans="1:11" x14ac:dyDescent="0.25">
      <c r="A141" s="142" t="str">
        <f>_xlfn.IFNA(VLOOKUP(B141,Stammdaten!$A$17:$B$300,2,FALSE),"")</f>
        <v/>
      </c>
      <c r="B141" s="59" t="str">
        <f>IF(Stammdaten!A141="","",Stammdaten!A141)</f>
        <v/>
      </c>
      <c r="C141" s="59" t="str">
        <f>IF(B141="","",VLOOKUP(B141,Stammdaten!A141:F424,6,FALSE))</f>
        <v/>
      </c>
      <c r="D141" s="60" t="str">
        <f>IF(A141="","",IF(OR(Beladung!C141="Beladung aus dem Netz eines anderen Netzbetreibers",Beladung!C141="Beladung ohne Netznutzung"),Beladung!C141,"Beladung aus dem Netz der "&amp;Stammdaten!$F$3))</f>
        <v/>
      </c>
      <c r="E141" s="60" t="str">
        <f t="shared" si="5"/>
        <v/>
      </c>
      <c r="F141" s="61" t="str">
        <f>IF(OR(D141="Beladung aus dem Netz eines anderen Netzbetreibers", D141="Beladung ohne Netznutzung"),"",IF(B141="","",SUMIFS('Ergebnis (detailliert)'!$E$17:$E$300,'Ergebnis (detailliert)'!$B$17:$B$300,'Ergebnis (aggregiert)'!$B141,'Ergebnis (detailliert)'!$C$17:$C$300,'Ergebnis (aggregiert)'!$D141)))</f>
        <v/>
      </c>
      <c r="G141" s="62" t="str">
        <f>IF(OR(D141="Beladung aus dem Netz eines anderen Netzbetreibers", D141="Beladung ohne Netznutzung"), "",IF($B141="","",SUMIFS('Ergebnis (detailliert)'!$F$17:$F$300,'Ergebnis (detailliert)'!$B$17:$B$300,'Ergebnis (aggregiert)'!$B141,'Ergebnis (detailliert)'!$C$17:$C$300,'Ergebnis (aggregiert)'!$D141)))</f>
        <v/>
      </c>
      <c r="H141" s="61" t="str">
        <f>IF(OR(D141="Beladung aus dem Netz eines anderen Netzbetreibers", D141="Beladung ohne Netznutzung"), "",IF($B141="","",SUMIFS('Ergebnis (detailliert)'!$I$17:$I$1001,'Ergebnis (detailliert)'!$B$17:$B$1001,'Ergebnis (aggregiert)'!$B141,'Ergebnis (detailliert)'!$C$17:$C$1001,'Ergebnis (aggregiert)'!$D141)))</f>
        <v/>
      </c>
      <c r="I141" s="63" t="str">
        <f>IF(OR(D141="Beladung aus dem Netz eines anderen Netzbetreibers", D141="Beladung ohne Netznutzung"), "",IF($B141="","",SUMIFS('Ergebnis (detailliert)'!$K$17:$K$1001,'Ergebnis (detailliert)'!$B$17:$B$1001,'Ergebnis (aggregiert)'!$B141,'Ergebnis (detailliert)'!$C$17:$C$1001,'Ergebnis (aggregiert)'!$D141)))</f>
        <v/>
      </c>
      <c r="J141" s="64" t="str">
        <f>IF(OR(D141="Beladung aus dem Netz eines anderen Netzbetreibers", D141="Beladung ohne Netznutzung"), "",IF($B141="","",SUMIFS('Ergebnis (detailliert)'!$M$17:$M$1001,'Ergebnis (detailliert)'!$B$17:$B$1001,'Ergebnis (aggregiert)'!$B141,'Ergebnis (detailliert)'!$C$17:$C$1001,'Ergebnis (aggregiert)'!$D141)))</f>
        <v/>
      </c>
      <c r="K141" s="52" t="str">
        <f>IFERROR(IF(ISBLANK(B141),"",IF(COUNTIF(Beladung!$B$17:$B$300,'Ergebnis (aggregiert)'!B141)=0,"Fehler: Reiter 'Beladung des Speichers' wurde für diesen Speicher nicht ausgefüllt",IF(COUNTIF(Entladung!$B$17:$B$300,'Ergebnis (aggregiert)'!B141)=0,"Fehler: Reiter 'Entladung des Speichers' wurde für diesen Speicher nicht ausgefüllt",""))),"Fehler: nicht alle Datenblätter für diesen Speicher wurden vollständig befüllt")</f>
        <v/>
      </c>
    </row>
    <row r="142" spans="1:11" x14ac:dyDescent="0.25">
      <c r="A142" s="142" t="str">
        <f>_xlfn.IFNA(VLOOKUP(B142,Stammdaten!$A$17:$B$300,2,FALSE),"")</f>
        <v/>
      </c>
      <c r="B142" s="59" t="str">
        <f>IF(Stammdaten!A142="","",Stammdaten!A142)</f>
        <v/>
      </c>
      <c r="C142" s="59" t="str">
        <f>IF(B142="","",VLOOKUP(B142,Stammdaten!A142:F425,6,FALSE))</f>
        <v/>
      </c>
      <c r="D142" s="60" t="str">
        <f>IF(A142="","",IF(OR(Beladung!C142="Beladung aus dem Netz eines anderen Netzbetreibers",Beladung!C142="Beladung ohne Netznutzung"),Beladung!C142,"Beladung aus dem Netz der "&amp;Stammdaten!$F$3))</f>
        <v/>
      </c>
      <c r="E142" s="60" t="str">
        <f t="shared" si="5"/>
        <v/>
      </c>
      <c r="F142" s="61" t="str">
        <f>IF(OR(D142="Beladung aus dem Netz eines anderen Netzbetreibers", D142="Beladung ohne Netznutzung"),"",IF(B142="","",SUMIFS('Ergebnis (detailliert)'!$E$17:$E$300,'Ergebnis (detailliert)'!$B$17:$B$300,'Ergebnis (aggregiert)'!$B142,'Ergebnis (detailliert)'!$C$17:$C$300,'Ergebnis (aggregiert)'!$D142)))</f>
        <v/>
      </c>
      <c r="G142" s="62" t="str">
        <f>IF(OR(D142="Beladung aus dem Netz eines anderen Netzbetreibers", D142="Beladung ohne Netznutzung"), "",IF($B142="","",SUMIFS('Ergebnis (detailliert)'!$F$17:$F$300,'Ergebnis (detailliert)'!$B$17:$B$300,'Ergebnis (aggregiert)'!$B142,'Ergebnis (detailliert)'!$C$17:$C$300,'Ergebnis (aggregiert)'!$D142)))</f>
        <v/>
      </c>
      <c r="H142" s="61" t="str">
        <f>IF(OR(D142="Beladung aus dem Netz eines anderen Netzbetreibers", D142="Beladung ohne Netznutzung"), "",IF($B142="","",SUMIFS('Ergebnis (detailliert)'!$I$17:$I$1001,'Ergebnis (detailliert)'!$B$17:$B$1001,'Ergebnis (aggregiert)'!$B142,'Ergebnis (detailliert)'!$C$17:$C$1001,'Ergebnis (aggregiert)'!$D142)))</f>
        <v/>
      </c>
      <c r="I142" s="63" t="str">
        <f>IF(OR(D142="Beladung aus dem Netz eines anderen Netzbetreibers", D142="Beladung ohne Netznutzung"), "",IF($B142="","",SUMIFS('Ergebnis (detailliert)'!$K$17:$K$1001,'Ergebnis (detailliert)'!$B$17:$B$1001,'Ergebnis (aggregiert)'!$B142,'Ergebnis (detailliert)'!$C$17:$C$1001,'Ergebnis (aggregiert)'!$D142)))</f>
        <v/>
      </c>
      <c r="J142" s="64" t="str">
        <f>IF(OR(D142="Beladung aus dem Netz eines anderen Netzbetreibers", D142="Beladung ohne Netznutzung"), "",IF($B142="","",SUMIFS('Ergebnis (detailliert)'!$M$17:$M$1001,'Ergebnis (detailliert)'!$B$17:$B$1001,'Ergebnis (aggregiert)'!$B142,'Ergebnis (detailliert)'!$C$17:$C$1001,'Ergebnis (aggregiert)'!$D142)))</f>
        <v/>
      </c>
      <c r="K142" s="52" t="str">
        <f>IFERROR(IF(ISBLANK(B142),"",IF(COUNTIF(Beladung!$B$17:$B$300,'Ergebnis (aggregiert)'!B142)=0,"Fehler: Reiter 'Beladung des Speichers' wurde für diesen Speicher nicht ausgefüllt",IF(COUNTIF(Entladung!$B$17:$B$300,'Ergebnis (aggregiert)'!B142)=0,"Fehler: Reiter 'Entladung des Speichers' wurde für diesen Speicher nicht ausgefüllt",""))),"Fehler: nicht alle Datenblätter für diesen Speicher wurden vollständig befüllt")</f>
        <v/>
      </c>
    </row>
    <row r="143" spans="1:11" x14ac:dyDescent="0.25">
      <c r="A143" s="142" t="str">
        <f>_xlfn.IFNA(VLOOKUP(B143,Stammdaten!$A$17:$B$300,2,FALSE),"")</f>
        <v/>
      </c>
      <c r="B143" s="59" t="str">
        <f>IF(Stammdaten!A143="","",Stammdaten!A143)</f>
        <v/>
      </c>
      <c r="C143" s="59" t="str">
        <f>IF(B143="","",VLOOKUP(B143,Stammdaten!A143:F426,6,FALSE))</f>
        <v/>
      </c>
      <c r="D143" s="60" t="str">
        <f>IF(A143="","",IF(OR(Beladung!C143="Beladung aus dem Netz eines anderen Netzbetreibers",Beladung!C143="Beladung ohne Netznutzung"),Beladung!C143,"Beladung aus dem Netz der "&amp;Stammdaten!$F$3))</f>
        <v/>
      </c>
      <c r="E143" s="60" t="str">
        <f t="shared" si="5"/>
        <v/>
      </c>
      <c r="F143" s="61" t="str">
        <f>IF(OR(D143="Beladung aus dem Netz eines anderen Netzbetreibers", D143="Beladung ohne Netznutzung"),"",IF(B143="","",SUMIFS('Ergebnis (detailliert)'!$E$17:$E$300,'Ergebnis (detailliert)'!$B$17:$B$300,'Ergebnis (aggregiert)'!$B143,'Ergebnis (detailliert)'!$C$17:$C$300,'Ergebnis (aggregiert)'!$D143)))</f>
        <v/>
      </c>
      <c r="G143" s="62" t="str">
        <f>IF(OR(D143="Beladung aus dem Netz eines anderen Netzbetreibers", D143="Beladung ohne Netznutzung"), "",IF($B143="","",SUMIFS('Ergebnis (detailliert)'!$F$17:$F$300,'Ergebnis (detailliert)'!$B$17:$B$300,'Ergebnis (aggregiert)'!$B143,'Ergebnis (detailliert)'!$C$17:$C$300,'Ergebnis (aggregiert)'!$D143)))</f>
        <v/>
      </c>
      <c r="H143" s="61" t="str">
        <f>IF(OR(D143="Beladung aus dem Netz eines anderen Netzbetreibers", D143="Beladung ohne Netznutzung"), "",IF($B143="","",SUMIFS('Ergebnis (detailliert)'!$I$17:$I$1001,'Ergebnis (detailliert)'!$B$17:$B$1001,'Ergebnis (aggregiert)'!$B143,'Ergebnis (detailliert)'!$C$17:$C$1001,'Ergebnis (aggregiert)'!$D143)))</f>
        <v/>
      </c>
      <c r="I143" s="63" t="str">
        <f>IF(OR(D143="Beladung aus dem Netz eines anderen Netzbetreibers", D143="Beladung ohne Netznutzung"), "",IF($B143="","",SUMIFS('Ergebnis (detailliert)'!$K$17:$K$1001,'Ergebnis (detailliert)'!$B$17:$B$1001,'Ergebnis (aggregiert)'!$B143,'Ergebnis (detailliert)'!$C$17:$C$1001,'Ergebnis (aggregiert)'!$D143)))</f>
        <v/>
      </c>
      <c r="J143" s="64" t="str">
        <f>IF(OR(D143="Beladung aus dem Netz eines anderen Netzbetreibers", D143="Beladung ohne Netznutzung"), "",IF($B143="","",SUMIFS('Ergebnis (detailliert)'!$M$17:$M$1001,'Ergebnis (detailliert)'!$B$17:$B$1001,'Ergebnis (aggregiert)'!$B143,'Ergebnis (detailliert)'!$C$17:$C$1001,'Ergebnis (aggregiert)'!$D143)))</f>
        <v/>
      </c>
      <c r="K143" s="52" t="str">
        <f>IFERROR(IF(ISBLANK(B143),"",IF(COUNTIF(Beladung!$B$17:$B$300,'Ergebnis (aggregiert)'!B143)=0,"Fehler: Reiter 'Beladung des Speichers' wurde für diesen Speicher nicht ausgefüllt",IF(COUNTIF(Entladung!$B$17:$B$300,'Ergebnis (aggregiert)'!B143)=0,"Fehler: Reiter 'Entladung des Speichers' wurde für diesen Speicher nicht ausgefüllt",""))),"Fehler: nicht alle Datenblätter für diesen Speicher wurden vollständig befüllt")</f>
        <v/>
      </c>
    </row>
    <row r="144" spans="1:11" x14ac:dyDescent="0.25">
      <c r="A144" s="142" t="str">
        <f>_xlfn.IFNA(VLOOKUP(B144,Stammdaten!$A$17:$B$300,2,FALSE),"")</f>
        <v/>
      </c>
      <c r="B144" s="59" t="str">
        <f>IF(Stammdaten!A144="","",Stammdaten!A144)</f>
        <v/>
      </c>
      <c r="C144" s="59" t="str">
        <f>IF(B144="","",VLOOKUP(B144,Stammdaten!A144:F427,6,FALSE))</f>
        <v/>
      </c>
      <c r="D144" s="60" t="str">
        <f>IF(A144="","",IF(OR(Beladung!C144="Beladung aus dem Netz eines anderen Netzbetreibers",Beladung!C144="Beladung ohne Netznutzung"),Beladung!C144,"Beladung aus dem Netz der "&amp;Stammdaten!$F$3))</f>
        <v/>
      </c>
      <c r="E144" s="60" t="str">
        <f t="shared" si="5"/>
        <v/>
      </c>
      <c r="F144" s="61" t="str">
        <f>IF(OR(D144="Beladung aus dem Netz eines anderen Netzbetreibers", D144="Beladung ohne Netznutzung"),"",IF(B144="","",SUMIFS('Ergebnis (detailliert)'!$E$17:$E$300,'Ergebnis (detailliert)'!$B$17:$B$300,'Ergebnis (aggregiert)'!$B144,'Ergebnis (detailliert)'!$C$17:$C$300,'Ergebnis (aggregiert)'!$D144)))</f>
        <v/>
      </c>
      <c r="G144" s="62" t="str">
        <f>IF(OR(D144="Beladung aus dem Netz eines anderen Netzbetreibers", D144="Beladung ohne Netznutzung"), "",IF($B144="","",SUMIFS('Ergebnis (detailliert)'!$F$17:$F$300,'Ergebnis (detailliert)'!$B$17:$B$300,'Ergebnis (aggregiert)'!$B144,'Ergebnis (detailliert)'!$C$17:$C$300,'Ergebnis (aggregiert)'!$D144)))</f>
        <v/>
      </c>
      <c r="H144" s="61" t="str">
        <f>IF(OR(D144="Beladung aus dem Netz eines anderen Netzbetreibers", D144="Beladung ohne Netznutzung"), "",IF($B144="","",SUMIFS('Ergebnis (detailliert)'!$I$17:$I$1001,'Ergebnis (detailliert)'!$B$17:$B$1001,'Ergebnis (aggregiert)'!$B144,'Ergebnis (detailliert)'!$C$17:$C$1001,'Ergebnis (aggregiert)'!$D144)))</f>
        <v/>
      </c>
      <c r="I144" s="63" t="str">
        <f>IF(OR(D144="Beladung aus dem Netz eines anderen Netzbetreibers", D144="Beladung ohne Netznutzung"), "",IF($B144="","",SUMIFS('Ergebnis (detailliert)'!$K$17:$K$1001,'Ergebnis (detailliert)'!$B$17:$B$1001,'Ergebnis (aggregiert)'!$B144,'Ergebnis (detailliert)'!$C$17:$C$1001,'Ergebnis (aggregiert)'!$D144)))</f>
        <v/>
      </c>
      <c r="J144" s="64" t="str">
        <f>IF(OR(D144="Beladung aus dem Netz eines anderen Netzbetreibers", D144="Beladung ohne Netznutzung"), "",IF($B144="","",SUMIFS('Ergebnis (detailliert)'!$M$17:$M$1001,'Ergebnis (detailliert)'!$B$17:$B$1001,'Ergebnis (aggregiert)'!$B144,'Ergebnis (detailliert)'!$C$17:$C$1001,'Ergebnis (aggregiert)'!$D144)))</f>
        <v/>
      </c>
      <c r="K144" s="52" t="str">
        <f>IFERROR(IF(ISBLANK(B144),"",IF(COUNTIF(Beladung!$B$17:$B$300,'Ergebnis (aggregiert)'!B144)=0,"Fehler: Reiter 'Beladung des Speichers' wurde für diesen Speicher nicht ausgefüllt",IF(COUNTIF(Entladung!$B$17:$B$300,'Ergebnis (aggregiert)'!B144)=0,"Fehler: Reiter 'Entladung des Speichers' wurde für diesen Speicher nicht ausgefüllt",""))),"Fehler: nicht alle Datenblätter für diesen Speicher wurden vollständig befüllt")</f>
        <v/>
      </c>
    </row>
    <row r="145" spans="1:11" x14ac:dyDescent="0.25">
      <c r="A145" s="142" t="str">
        <f>_xlfn.IFNA(VLOOKUP(B145,Stammdaten!$A$17:$B$300,2,FALSE),"")</f>
        <v/>
      </c>
      <c r="B145" s="59" t="str">
        <f>IF(Stammdaten!A145="","",Stammdaten!A145)</f>
        <v/>
      </c>
      <c r="C145" s="59" t="str">
        <f>IF(B145="","",VLOOKUP(B145,Stammdaten!A145:F428,6,FALSE))</f>
        <v/>
      </c>
      <c r="D145" s="60" t="str">
        <f>IF(A145="","",IF(OR(Beladung!C145="Beladung aus dem Netz eines anderen Netzbetreibers",Beladung!C145="Beladung ohne Netznutzung"),Beladung!C145,"Beladung aus dem Netz der "&amp;Stammdaten!$F$3))</f>
        <v/>
      </c>
      <c r="E145" s="60" t="str">
        <f t="shared" ref="E145:E208" si="6">IF(B145="","",$C$11)</f>
        <v/>
      </c>
      <c r="F145" s="61" t="str">
        <f>IF(OR(D145="Beladung aus dem Netz eines anderen Netzbetreibers", D145="Beladung ohne Netznutzung"),"",IF(B145="","",SUMIFS('Ergebnis (detailliert)'!$E$17:$E$300,'Ergebnis (detailliert)'!$B$17:$B$300,'Ergebnis (aggregiert)'!$B145,'Ergebnis (detailliert)'!$C$17:$C$300,'Ergebnis (aggregiert)'!$D145)))</f>
        <v/>
      </c>
      <c r="G145" s="62" t="str">
        <f>IF(OR(D145="Beladung aus dem Netz eines anderen Netzbetreibers", D145="Beladung ohne Netznutzung"), "",IF($B145="","",SUMIFS('Ergebnis (detailliert)'!$F$17:$F$300,'Ergebnis (detailliert)'!$B$17:$B$300,'Ergebnis (aggregiert)'!$B145,'Ergebnis (detailliert)'!$C$17:$C$300,'Ergebnis (aggregiert)'!$D145)))</f>
        <v/>
      </c>
      <c r="H145" s="61" t="str">
        <f>IF(OR(D145="Beladung aus dem Netz eines anderen Netzbetreibers", D145="Beladung ohne Netznutzung"), "",IF($B145="","",SUMIFS('Ergebnis (detailliert)'!$I$17:$I$1001,'Ergebnis (detailliert)'!$B$17:$B$1001,'Ergebnis (aggregiert)'!$B145,'Ergebnis (detailliert)'!$C$17:$C$1001,'Ergebnis (aggregiert)'!$D145)))</f>
        <v/>
      </c>
      <c r="I145" s="63" t="str">
        <f>IF(OR(D145="Beladung aus dem Netz eines anderen Netzbetreibers", D145="Beladung ohne Netznutzung"), "",IF($B145="","",SUMIFS('Ergebnis (detailliert)'!$K$17:$K$1001,'Ergebnis (detailliert)'!$B$17:$B$1001,'Ergebnis (aggregiert)'!$B145,'Ergebnis (detailliert)'!$C$17:$C$1001,'Ergebnis (aggregiert)'!$D145)))</f>
        <v/>
      </c>
      <c r="J145" s="64" t="str">
        <f>IF(OR(D145="Beladung aus dem Netz eines anderen Netzbetreibers", D145="Beladung ohne Netznutzung"), "",IF($B145="","",SUMIFS('Ergebnis (detailliert)'!$M$17:$M$1001,'Ergebnis (detailliert)'!$B$17:$B$1001,'Ergebnis (aggregiert)'!$B145,'Ergebnis (detailliert)'!$C$17:$C$1001,'Ergebnis (aggregiert)'!$D145)))</f>
        <v/>
      </c>
      <c r="K145" s="52" t="str">
        <f>IFERROR(IF(ISBLANK(B145),"",IF(COUNTIF(Beladung!$B$17:$B$300,'Ergebnis (aggregiert)'!B145)=0,"Fehler: Reiter 'Beladung des Speichers' wurde für diesen Speicher nicht ausgefüllt",IF(COUNTIF(Entladung!$B$17:$B$300,'Ergebnis (aggregiert)'!B145)=0,"Fehler: Reiter 'Entladung des Speichers' wurde für diesen Speicher nicht ausgefüllt",""))),"Fehler: nicht alle Datenblätter für diesen Speicher wurden vollständig befüllt")</f>
        <v/>
      </c>
    </row>
    <row r="146" spans="1:11" x14ac:dyDescent="0.25">
      <c r="A146" s="142" t="str">
        <f>_xlfn.IFNA(VLOOKUP(B146,Stammdaten!$A$17:$B$300,2,FALSE),"")</f>
        <v/>
      </c>
      <c r="B146" s="59" t="str">
        <f>IF(Stammdaten!A146="","",Stammdaten!A146)</f>
        <v/>
      </c>
      <c r="C146" s="59" t="str">
        <f>IF(B146="","",VLOOKUP(B146,Stammdaten!A146:F429,6,FALSE))</f>
        <v/>
      </c>
      <c r="D146" s="60" t="str">
        <f>IF(A146="","",IF(OR(Beladung!C146="Beladung aus dem Netz eines anderen Netzbetreibers",Beladung!C146="Beladung ohne Netznutzung"),Beladung!C146,"Beladung aus dem Netz der "&amp;Stammdaten!$F$3))</f>
        <v/>
      </c>
      <c r="E146" s="60" t="str">
        <f t="shared" si="6"/>
        <v/>
      </c>
      <c r="F146" s="61" t="str">
        <f>IF(OR(D146="Beladung aus dem Netz eines anderen Netzbetreibers", D146="Beladung ohne Netznutzung"),"",IF(B146="","",SUMIFS('Ergebnis (detailliert)'!$E$17:$E$300,'Ergebnis (detailliert)'!$B$17:$B$300,'Ergebnis (aggregiert)'!$B146,'Ergebnis (detailliert)'!$C$17:$C$300,'Ergebnis (aggregiert)'!$D146)))</f>
        <v/>
      </c>
      <c r="G146" s="62" t="str">
        <f>IF(OR(D146="Beladung aus dem Netz eines anderen Netzbetreibers", D146="Beladung ohne Netznutzung"), "",IF($B146="","",SUMIFS('Ergebnis (detailliert)'!$F$17:$F$300,'Ergebnis (detailliert)'!$B$17:$B$300,'Ergebnis (aggregiert)'!$B146,'Ergebnis (detailliert)'!$C$17:$C$300,'Ergebnis (aggregiert)'!$D146)))</f>
        <v/>
      </c>
      <c r="H146" s="61" t="str">
        <f>IF(OR(D146="Beladung aus dem Netz eines anderen Netzbetreibers", D146="Beladung ohne Netznutzung"), "",IF($B146="","",SUMIFS('Ergebnis (detailliert)'!$I$17:$I$1001,'Ergebnis (detailliert)'!$B$17:$B$1001,'Ergebnis (aggregiert)'!$B146,'Ergebnis (detailliert)'!$C$17:$C$1001,'Ergebnis (aggregiert)'!$D146)))</f>
        <v/>
      </c>
      <c r="I146" s="63" t="str">
        <f>IF(OR(D146="Beladung aus dem Netz eines anderen Netzbetreibers", D146="Beladung ohne Netznutzung"), "",IF($B146="","",SUMIFS('Ergebnis (detailliert)'!$K$17:$K$1001,'Ergebnis (detailliert)'!$B$17:$B$1001,'Ergebnis (aggregiert)'!$B146,'Ergebnis (detailliert)'!$C$17:$C$1001,'Ergebnis (aggregiert)'!$D146)))</f>
        <v/>
      </c>
      <c r="J146" s="64" t="str">
        <f>IF(OR(D146="Beladung aus dem Netz eines anderen Netzbetreibers", D146="Beladung ohne Netznutzung"), "",IF($B146="","",SUMIFS('Ergebnis (detailliert)'!$M$17:$M$1001,'Ergebnis (detailliert)'!$B$17:$B$1001,'Ergebnis (aggregiert)'!$B146,'Ergebnis (detailliert)'!$C$17:$C$1001,'Ergebnis (aggregiert)'!$D146)))</f>
        <v/>
      </c>
      <c r="K146" s="52" t="str">
        <f>IFERROR(IF(ISBLANK(B146),"",IF(COUNTIF(Beladung!$B$17:$B$300,'Ergebnis (aggregiert)'!B146)=0,"Fehler: Reiter 'Beladung des Speichers' wurde für diesen Speicher nicht ausgefüllt",IF(COUNTIF(Entladung!$B$17:$B$300,'Ergebnis (aggregiert)'!B146)=0,"Fehler: Reiter 'Entladung des Speichers' wurde für diesen Speicher nicht ausgefüllt",""))),"Fehler: nicht alle Datenblätter für diesen Speicher wurden vollständig befüllt")</f>
        <v/>
      </c>
    </row>
    <row r="147" spans="1:11" x14ac:dyDescent="0.25">
      <c r="A147" s="142" t="str">
        <f>_xlfn.IFNA(VLOOKUP(B147,Stammdaten!$A$17:$B$300,2,FALSE),"")</f>
        <v/>
      </c>
      <c r="B147" s="59" t="str">
        <f>IF(Stammdaten!A147="","",Stammdaten!A147)</f>
        <v/>
      </c>
      <c r="C147" s="59" t="str">
        <f>IF(B147="","",VLOOKUP(B147,Stammdaten!A147:F430,6,FALSE))</f>
        <v/>
      </c>
      <c r="D147" s="60" t="str">
        <f>IF(A147="","",IF(OR(Beladung!C147="Beladung aus dem Netz eines anderen Netzbetreibers",Beladung!C147="Beladung ohne Netznutzung"),Beladung!C147,"Beladung aus dem Netz der "&amp;Stammdaten!$F$3))</f>
        <v/>
      </c>
      <c r="E147" s="60" t="str">
        <f t="shared" si="6"/>
        <v/>
      </c>
      <c r="F147" s="61" t="str">
        <f>IF(OR(D147="Beladung aus dem Netz eines anderen Netzbetreibers", D147="Beladung ohne Netznutzung"),"",IF(B147="","",SUMIFS('Ergebnis (detailliert)'!$E$17:$E$300,'Ergebnis (detailliert)'!$B$17:$B$300,'Ergebnis (aggregiert)'!$B147,'Ergebnis (detailliert)'!$C$17:$C$300,'Ergebnis (aggregiert)'!$D147)))</f>
        <v/>
      </c>
      <c r="G147" s="62" t="str">
        <f>IF(OR(D147="Beladung aus dem Netz eines anderen Netzbetreibers", D147="Beladung ohne Netznutzung"), "",IF($B147="","",SUMIFS('Ergebnis (detailliert)'!$F$17:$F$300,'Ergebnis (detailliert)'!$B$17:$B$300,'Ergebnis (aggregiert)'!$B147,'Ergebnis (detailliert)'!$C$17:$C$300,'Ergebnis (aggregiert)'!$D147)))</f>
        <v/>
      </c>
      <c r="H147" s="61" t="str">
        <f>IF(OR(D147="Beladung aus dem Netz eines anderen Netzbetreibers", D147="Beladung ohne Netznutzung"), "",IF($B147="","",SUMIFS('Ergebnis (detailliert)'!$I$17:$I$1001,'Ergebnis (detailliert)'!$B$17:$B$1001,'Ergebnis (aggregiert)'!$B147,'Ergebnis (detailliert)'!$C$17:$C$1001,'Ergebnis (aggregiert)'!$D147)))</f>
        <v/>
      </c>
      <c r="I147" s="63" t="str">
        <f>IF(OR(D147="Beladung aus dem Netz eines anderen Netzbetreibers", D147="Beladung ohne Netznutzung"), "",IF($B147="","",SUMIFS('Ergebnis (detailliert)'!$K$17:$K$1001,'Ergebnis (detailliert)'!$B$17:$B$1001,'Ergebnis (aggregiert)'!$B147,'Ergebnis (detailliert)'!$C$17:$C$1001,'Ergebnis (aggregiert)'!$D147)))</f>
        <v/>
      </c>
      <c r="J147" s="64" t="str">
        <f>IF(OR(D147="Beladung aus dem Netz eines anderen Netzbetreibers", D147="Beladung ohne Netznutzung"), "",IF($B147="","",SUMIFS('Ergebnis (detailliert)'!$M$17:$M$1001,'Ergebnis (detailliert)'!$B$17:$B$1001,'Ergebnis (aggregiert)'!$B147,'Ergebnis (detailliert)'!$C$17:$C$1001,'Ergebnis (aggregiert)'!$D147)))</f>
        <v/>
      </c>
      <c r="K147" s="52" t="str">
        <f>IFERROR(IF(ISBLANK(B147),"",IF(COUNTIF(Beladung!$B$17:$B$300,'Ergebnis (aggregiert)'!B147)=0,"Fehler: Reiter 'Beladung des Speichers' wurde für diesen Speicher nicht ausgefüllt",IF(COUNTIF(Entladung!$B$17:$B$300,'Ergebnis (aggregiert)'!B147)=0,"Fehler: Reiter 'Entladung des Speichers' wurde für diesen Speicher nicht ausgefüllt",""))),"Fehler: nicht alle Datenblätter für diesen Speicher wurden vollständig befüllt")</f>
        <v/>
      </c>
    </row>
    <row r="148" spans="1:11" x14ac:dyDescent="0.25">
      <c r="A148" s="142" t="str">
        <f>_xlfn.IFNA(VLOOKUP(B148,Stammdaten!$A$17:$B$300,2,FALSE),"")</f>
        <v/>
      </c>
      <c r="B148" s="59" t="str">
        <f>IF(Stammdaten!A148="","",Stammdaten!A148)</f>
        <v/>
      </c>
      <c r="C148" s="59" t="str">
        <f>IF(B148="","",VLOOKUP(B148,Stammdaten!A148:F431,6,FALSE))</f>
        <v/>
      </c>
      <c r="D148" s="60" t="str">
        <f>IF(A148="","",IF(OR(Beladung!C148="Beladung aus dem Netz eines anderen Netzbetreibers",Beladung!C148="Beladung ohne Netznutzung"),Beladung!C148,"Beladung aus dem Netz der "&amp;Stammdaten!$F$3))</f>
        <v/>
      </c>
      <c r="E148" s="60" t="str">
        <f t="shared" si="6"/>
        <v/>
      </c>
      <c r="F148" s="61" t="str">
        <f>IF(OR(D148="Beladung aus dem Netz eines anderen Netzbetreibers", D148="Beladung ohne Netznutzung"),"",IF(B148="","",SUMIFS('Ergebnis (detailliert)'!$E$17:$E$300,'Ergebnis (detailliert)'!$B$17:$B$300,'Ergebnis (aggregiert)'!$B148,'Ergebnis (detailliert)'!$C$17:$C$300,'Ergebnis (aggregiert)'!$D148)))</f>
        <v/>
      </c>
      <c r="G148" s="62" t="str">
        <f>IF(OR(D148="Beladung aus dem Netz eines anderen Netzbetreibers", D148="Beladung ohne Netznutzung"), "",IF($B148="","",SUMIFS('Ergebnis (detailliert)'!$F$17:$F$300,'Ergebnis (detailliert)'!$B$17:$B$300,'Ergebnis (aggregiert)'!$B148,'Ergebnis (detailliert)'!$C$17:$C$300,'Ergebnis (aggregiert)'!$D148)))</f>
        <v/>
      </c>
      <c r="H148" s="61" t="str">
        <f>IF(OR(D148="Beladung aus dem Netz eines anderen Netzbetreibers", D148="Beladung ohne Netznutzung"), "",IF($B148="","",SUMIFS('Ergebnis (detailliert)'!$I$17:$I$1001,'Ergebnis (detailliert)'!$B$17:$B$1001,'Ergebnis (aggregiert)'!$B148,'Ergebnis (detailliert)'!$C$17:$C$1001,'Ergebnis (aggregiert)'!$D148)))</f>
        <v/>
      </c>
      <c r="I148" s="63" t="str">
        <f>IF(OR(D148="Beladung aus dem Netz eines anderen Netzbetreibers", D148="Beladung ohne Netznutzung"), "",IF($B148="","",SUMIFS('Ergebnis (detailliert)'!$K$17:$K$1001,'Ergebnis (detailliert)'!$B$17:$B$1001,'Ergebnis (aggregiert)'!$B148,'Ergebnis (detailliert)'!$C$17:$C$1001,'Ergebnis (aggregiert)'!$D148)))</f>
        <v/>
      </c>
      <c r="J148" s="64" t="str">
        <f>IF(OR(D148="Beladung aus dem Netz eines anderen Netzbetreibers", D148="Beladung ohne Netznutzung"), "",IF($B148="","",SUMIFS('Ergebnis (detailliert)'!$M$17:$M$1001,'Ergebnis (detailliert)'!$B$17:$B$1001,'Ergebnis (aggregiert)'!$B148,'Ergebnis (detailliert)'!$C$17:$C$1001,'Ergebnis (aggregiert)'!$D148)))</f>
        <v/>
      </c>
      <c r="K148" s="52" t="str">
        <f>IFERROR(IF(ISBLANK(B148),"",IF(COUNTIF(Beladung!$B$17:$B$300,'Ergebnis (aggregiert)'!B148)=0,"Fehler: Reiter 'Beladung des Speichers' wurde für diesen Speicher nicht ausgefüllt",IF(COUNTIF(Entladung!$B$17:$B$300,'Ergebnis (aggregiert)'!B148)=0,"Fehler: Reiter 'Entladung des Speichers' wurde für diesen Speicher nicht ausgefüllt",""))),"Fehler: nicht alle Datenblätter für diesen Speicher wurden vollständig befüllt")</f>
        <v/>
      </c>
    </row>
    <row r="149" spans="1:11" x14ac:dyDescent="0.25">
      <c r="A149" s="142" t="str">
        <f>_xlfn.IFNA(VLOOKUP(B149,Stammdaten!$A$17:$B$300,2,FALSE),"")</f>
        <v/>
      </c>
      <c r="B149" s="59" t="str">
        <f>IF(Stammdaten!A149="","",Stammdaten!A149)</f>
        <v/>
      </c>
      <c r="C149" s="59" t="str">
        <f>IF(B149="","",VLOOKUP(B149,Stammdaten!A149:F432,6,FALSE))</f>
        <v/>
      </c>
      <c r="D149" s="60" t="str">
        <f>IF(A149="","",IF(OR(Beladung!C149="Beladung aus dem Netz eines anderen Netzbetreibers",Beladung!C149="Beladung ohne Netznutzung"),Beladung!C149,"Beladung aus dem Netz der "&amp;Stammdaten!$F$3))</f>
        <v/>
      </c>
      <c r="E149" s="60" t="str">
        <f t="shared" si="6"/>
        <v/>
      </c>
      <c r="F149" s="61" t="str">
        <f>IF(OR(D149="Beladung aus dem Netz eines anderen Netzbetreibers", D149="Beladung ohne Netznutzung"),"",IF(B149="","",SUMIFS('Ergebnis (detailliert)'!$E$17:$E$300,'Ergebnis (detailliert)'!$B$17:$B$300,'Ergebnis (aggregiert)'!$B149,'Ergebnis (detailliert)'!$C$17:$C$300,'Ergebnis (aggregiert)'!$D149)))</f>
        <v/>
      </c>
      <c r="G149" s="62" t="str">
        <f>IF(OR(D149="Beladung aus dem Netz eines anderen Netzbetreibers", D149="Beladung ohne Netznutzung"), "",IF($B149="","",SUMIFS('Ergebnis (detailliert)'!$F$17:$F$300,'Ergebnis (detailliert)'!$B$17:$B$300,'Ergebnis (aggregiert)'!$B149,'Ergebnis (detailliert)'!$C$17:$C$300,'Ergebnis (aggregiert)'!$D149)))</f>
        <v/>
      </c>
      <c r="H149" s="61" t="str">
        <f>IF(OR(D149="Beladung aus dem Netz eines anderen Netzbetreibers", D149="Beladung ohne Netznutzung"), "",IF($B149="","",SUMIFS('Ergebnis (detailliert)'!$I$17:$I$1001,'Ergebnis (detailliert)'!$B$17:$B$1001,'Ergebnis (aggregiert)'!$B149,'Ergebnis (detailliert)'!$C$17:$C$1001,'Ergebnis (aggregiert)'!$D149)))</f>
        <v/>
      </c>
      <c r="I149" s="63" t="str">
        <f>IF(OR(D149="Beladung aus dem Netz eines anderen Netzbetreibers", D149="Beladung ohne Netznutzung"), "",IF($B149="","",SUMIFS('Ergebnis (detailliert)'!$K$17:$K$1001,'Ergebnis (detailliert)'!$B$17:$B$1001,'Ergebnis (aggregiert)'!$B149,'Ergebnis (detailliert)'!$C$17:$C$1001,'Ergebnis (aggregiert)'!$D149)))</f>
        <v/>
      </c>
      <c r="J149" s="64" t="str">
        <f>IF(OR(D149="Beladung aus dem Netz eines anderen Netzbetreibers", D149="Beladung ohne Netznutzung"), "",IF($B149="","",SUMIFS('Ergebnis (detailliert)'!$M$17:$M$1001,'Ergebnis (detailliert)'!$B$17:$B$1001,'Ergebnis (aggregiert)'!$B149,'Ergebnis (detailliert)'!$C$17:$C$1001,'Ergebnis (aggregiert)'!$D149)))</f>
        <v/>
      </c>
      <c r="K149" s="52" t="str">
        <f>IFERROR(IF(ISBLANK(B149),"",IF(COUNTIF(Beladung!$B$17:$B$300,'Ergebnis (aggregiert)'!B149)=0,"Fehler: Reiter 'Beladung des Speichers' wurde für diesen Speicher nicht ausgefüllt",IF(COUNTIF(Entladung!$B$17:$B$300,'Ergebnis (aggregiert)'!B149)=0,"Fehler: Reiter 'Entladung des Speichers' wurde für diesen Speicher nicht ausgefüllt",""))),"Fehler: nicht alle Datenblätter für diesen Speicher wurden vollständig befüllt")</f>
        <v/>
      </c>
    </row>
    <row r="150" spans="1:11" x14ac:dyDescent="0.25">
      <c r="A150" s="142" t="str">
        <f>_xlfn.IFNA(VLOOKUP(B150,Stammdaten!$A$17:$B$300,2,FALSE),"")</f>
        <v/>
      </c>
      <c r="B150" s="59" t="str">
        <f>IF(Stammdaten!A150="","",Stammdaten!A150)</f>
        <v/>
      </c>
      <c r="C150" s="59" t="str">
        <f>IF(B150="","",VLOOKUP(B150,Stammdaten!A150:F433,6,FALSE))</f>
        <v/>
      </c>
      <c r="D150" s="60" t="str">
        <f>IF(A150="","",IF(OR(Beladung!C150="Beladung aus dem Netz eines anderen Netzbetreibers",Beladung!C150="Beladung ohne Netznutzung"),Beladung!C150,"Beladung aus dem Netz der "&amp;Stammdaten!$F$3))</f>
        <v/>
      </c>
      <c r="E150" s="60" t="str">
        <f t="shared" si="6"/>
        <v/>
      </c>
      <c r="F150" s="61" t="str">
        <f>IF(OR(D150="Beladung aus dem Netz eines anderen Netzbetreibers", D150="Beladung ohne Netznutzung"),"",IF(B150="","",SUMIFS('Ergebnis (detailliert)'!$E$17:$E$300,'Ergebnis (detailliert)'!$B$17:$B$300,'Ergebnis (aggregiert)'!$B150,'Ergebnis (detailliert)'!$C$17:$C$300,'Ergebnis (aggregiert)'!$D150)))</f>
        <v/>
      </c>
      <c r="G150" s="62" t="str">
        <f>IF(OR(D150="Beladung aus dem Netz eines anderen Netzbetreibers", D150="Beladung ohne Netznutzung"), "",IF($B150="","",SUMIFS('Ergebnis (detailliert)'!$F$17:$F$300,'Ergebnis (detailliert)'!$B$17:$B$300,'Ergebnis (aggregiert)'!$B150,'Ergebnis (detailliert)'!$C$17:$C$300,'Ergebnis (aggregiert)'!$D150)))</f>
        <v/>
      </c>
      <c r="H150" s="61" t="str">
        <f>IF(OR(D150="Beladung aus dem Netz eines anderen Netzbetreibers", D150="Beladung ohne Netznutzung"), "",IF($B150="","",SUMIFS('Ergebnis (detailliert)'!$I$17:$I$1001,'Ergebnis (detailliert)'!$B$17:$B$1001,'Ergebnis (aggregiert)'!$B150,'Ergebnis (detailliert)'!$C$17:$C$1001,'Ergebnis (aggregiert)'!$D150)))</f>
        <v/>
      </c>
      <c r="I150" s="63" t="str">
        <f>IF(OR(D150="Beladung aus dem Netz eines anderen Netzbetreibers", D150="Beladung ohne Netznutzung"), "",IF($B150="","",SUMIFS('Ergebnis (detailliert)'!$K$17:$K$1001,'Ergebnis (detailliert)'!$B$17:$B$1001,'Ergebnis (aggregiert)'!$B150,'Ergebnis (detailliert)'!$C$17:$C$1001,'Ergebnis (aggregiert)'!$D150)))</f>
        <v/>
      </c>
      <c r="J150" s="64" t="str">
        <f>IF(OR(D150="Beladung aus dem Netz eines anderen Netzbetreibers", D150="Beladung ohne Netznutzung"), "",IF($B150="","",SUMIFS('Ergebnis (detailliert)'!$M$17:$M$1001,'Ergebnis (detailliert)'!$B$17:$B$1001,'Ergebnis (aggregiert)'!$B150,'Ergebnis (detailliert)'!$C$17:$C$1001,'Ergebnis (aggregiert)'!$D150)))</f>
        <v/>
      </c>
      <c r="K150" s="52" t="str">
        <f>IFERROR(IF(ISBLANK(B150),"",IF(COUNTIF(Beladung!$B$17:$B$300,'Ergebnis (aggregiert)'!B150)=0,"Fehler: Reiter 'Beladung des Speichers' wurde für diesen Speicher nicht ausgefüllt",IF(COUNTIF(Entladung!$B$17:$B$300,'Ergebnis (aggregiert)'!B150)=0,"Fehler: Reiter 'Entladung des Speichers' wurde für diesen Speicher nicht ausgefüllt",""))),"Fehler: nicht alle Datenblätter für diesen Speicher wurden vollständig befüllt")</f>
        <v/>
      </c>
    </row>
    <row r="151" spans="1:11" x14ac:dyDescent="0.25">
      <c r="A151" s="142" t="str">
        <f>_xlfn.IFNA(VLOOKUP(B151,Stammdaten!$A$17:$B$300,2,FALSE),"")</f>
        <v/>
      </c>
      <c r="B151" s="59" t="str">
        <f>IF(Stammdaten!A151="","",Stammdaten!A151)</f>
        <v/>
      </c>
      <c r="C151" s="59" t="str">
        <f>IF(B151="","",VLOOKUP(B151,Stammdaten!A151:F434,6,FALSE))</f>
        <v/>
      </c>
      <c r="D151" s="60" t="str">
        <f>IF(A151="","",IF(OR(Beladung!C151="Beladung aus dem Netz eines anderen Netzbetreibers",Beladung!C151="Beladung ohne Netznutzung"),Beladung!C151,"Beladung aus dem Netz der "&amp;Stammdaten!$F$3))</f>
        <v/>
      </c>
      <c r="E151" s="60" t="str">
        <f t="shared" si="6"/>
        <v/>
      </c>
      <c r="F151" s="61" t="str">
        <f>IF(OR(D151="Beladung aus dem Netz eines anderen Netzbetreibers", D151="Beladung ohne Netznutzung"),"",IF(B151="","",SUMIFS('Ergebnis (detailliert)'!$E$17:$E$300,'Ergebnis (detailliert)'!$B$17:$B$300,'Ergebnis (aggregiert)'!$B151,'Ergebnis (detailliert)'!$C$17:$C$300,'Ergebnis (aggregiert)'!$D151)))</f>
        <v/>
      </c>
      <c r="G151" s="62" t="str">
        <f>IF(OR(D151="Beladung aus dem Netz eines anderen Netzbetreibers", D151="Beladung ohne Netznutzung"), "",IF($B151="","",SUMIFS('Ergebnis (detailliert)'!$F$17:$F$300,'Ergebnis (detailliert)'!$B$17:$B$300,'Ergebnis (aggregiert)'!$B151,'Ergebnis (detailliert)'!$C$17:$C$300,'Ergebnis (aggregiert)'!$D151)))</f>
        <v/>
      </c>
      <c r="H151" s="61" t="str">
        <f>IF(OR(D151="Beladung aus dem Netz eines anderen Netzbetreibers", D151="Beladung ohne Netznutzung"), "",IF($B151="","",SUMIFS('Ergebnis (detailliert)'!$I$17:$I$1001,'Ergebnis (detailliert)'!$B$17:$B$1001,'Ergebnis (aggregiert)'!$B151,'Ergebnis (detailliert)'!$C$17:$C$1001,'Ergebnis (aggregiert)'!$D151)))</f>
        <v/>
      </c>
      <c r="I151" s="63" t="str">
        <f>IF(OR(D151="Beladung aus dem Netz eines anderen Netzbetreibers", D151="Beladung ohne Netznutzung"), "",IF($B151="","",SUMIFS('Ergebnis (detailliert)'!$K$17:$K$1001,'Ergebnis (detailliert)'!$B$17:$B$1001,'Ergebnis (aggregiert)'!$B151,'Ergebnis (detailliert)'!$C$17:$C$1001,'Ergebnis (aggregiert)'!$D151)))</f>
        <v/>
      </c>
      <c r="J151" s="64" t="str">
        <f>IF(OR(D151="Beladung aus dem Netz eines anderen Netzbetreibers", D151="Beladung ohne Netznutzung"), "",IF($B151="","",SUMIFS('Ergebnis (detailliert)'!$M$17:$M$1001,'Ergebnis (detailliert)'!$B$17:$B$1001,'Ergebnis (aggregiert)'!$B151,'Ergebnis (detailliert)'!$C$17:$C$1001,'Ergebnis (aggregiert)'!$D151)))</f>
        <v/>
      </c>
      <c r="K151" s="52" t="str">
        <f>IFERROR(IF(ISBLANK(B151),"",IF(COUNTIF(Beladung!$B$17:$B$300,'Ergebnis (aggregiert)'!B151)=0,"Fehler: Reiter 'Beladung des Speichers' wurde für diesen Speicher nicht ausgefüllt",IF(COUNTIF(Entladung!$B$17:$B$300,'Ergebnis (aggregiert)'!B151)=0,"Fehler: Reiter 'Entladung des Speichers' wurde für diesen Speicher nicht ausgefüllt",""))),"Fehler: nicht alle Datenblätter für diesen Speicher wurden vollständig befüllt")</f>
        <v/>
      </c>
    </row>
    <row r="152" spans="1:11" x14ac:dyDescent="0.25">
      <c r="A152" s="142" t="str">
        <f>_xlfn.IFNA(VLOOKUP(B152,Stammdaten!$A$17:$B$300,2,FALSE),"")</f>
        <v/>
      </c>
      <c r="B152" s="59" t="str">
        <f>IF(Stammdaten!A152="","",Stammdaten!A152)</f>
        <v/>
      </c>
      <c r="C152" s="59" t="str">
        <f>IF(B152="","",VLOOKUP(B152,Stammdaten!A152:F435,6,FALSE))</f>
        <v/>
      </c>
      <c r="D152" s="60" t="str">
        <f>IF(A152="","",IF(OR(Beladung!C152="Beladung aus dem Netz eines anderen Netzbetreibers",Beladung!C152="Beladung ohne Netznutzung"),Beladung!C152,"Beladung aus dem Netz der "&amp;Stammdaten!$F$3))</f>
        <v/>
      </c>
      <c r="E152" s="60" t="str">
        <f t="shared" si="6"/>
        <v/>
      </c>
      <c r="F152" s="61" t="str">
        <f>IF(OR(D152="Beladung aus dem Netz eines anderen Netzbetreibers", D152="Beladung ohne Netznutzung"),"",IF(B152="","",SUMIFS('Ergebnis (detailliert)'!$E$17:$E$300,'Ergebnis (detailliert)'!$B$17:$B$300,'Ergebnis (aggregiert)'!$B152,'Ergebnis (detailliert)'!$C$17:$C$300,'Ergebnis (aggregiert)'!$D152)))</f>
        <v/>
      </c>
      <c r="G152" s="62" t="str">
        <f>IF(OR(D152="Beladung aus dem Netz eines anderen Netzbetreibers", D152="Beladung ohne Netznutzung"), "",IF($B152="","",SUMIFS('Ergebnis (detailliert)'!$F$17:$F$300,'Ergebnis (detailliert)'!$B$17:$B$300,'Ergebnis (aggregiert)'!$B152,'Ergebnis (detailliert)'!$C$17:$C$300,'Ergebnis (aggregiert)'!$D152)))</f>
        <v/>
      </c>
      <c r="H152" s="61" t="str">
        <f>IF(OR(D152="Beladung aus dem Netz eines anderen Netzbetreibers", D152="Beladung ohne Netznutzung"), "",IF($B152="","",SUMIFS('Ergebnis (detailliert)'!$I$17:$I$1001,'Ergebnis (detailliert)'!$B$17:$B$1001,'Ergebnis (aggregiert)'!$B152,'Ergebnis (detailliert)'!$C$17:$C$1001,'Ergebnis (aggregiert)'!$D152)))</f>
        <v/>
      </c>
      <c r="I152" s="63" t="str">
        <f>IF(OR(D152="Beladung aus dem Netz eines anderen Netzbetreibers", D152="Beladung ohne Netznutzung"), "",IF($B152="","",SUMIFS('Ergebnis (detailliert)'!$K$17:$K$1001,'Ergebnis (detailliert)'!$B$17:$B$1001,'Ergebnis (aggregiert)'!$B152,'Ergebnis (detailliert)'!$C$17:$C$1001,'Ergebnis (aggregiert)'!$D152)))</f>
        <v/>
      </c>
      <c r="J152" s="64" t="str">
        <f>IF(OR(D152="Beladung aus dem Netz eines anderen Netzbetreibers", D152="Beladung ohne Netznutzung"), "",IF($B152="","",SUMIFS('Ergebnis (detailliert)'!$M$17:$M$1001,'Ergebnis (detailliert)'!$B$17:$B$1001,'Ergebnis (aggregiert)'!$B152,'Ergebnis (detailliert)'!$C$17:$C$1001,'Ergebnis (aggregiert)'!$D152)))</f>
        <v/>
      </c>
      <c r="K152" s="52" t="str">
        <f>IFERROR(IF(ISBLANK(B152),"",IF(COUNTIF(Beladung!$B$17:$B$300,'Ergebnis (aggregiert)'!B152)=0,"Fehler: Reiter 'Beladung des Speichers' wurde für diesen Speicher nicht ausgefüllt",IF(COUNTIF(Entladung!$B$17:$B$300,'Ergebnis (aggregiert)'!B152)=0,"Fehler: Reiter 'Entladung des Speichers' wurde für diesen Speicher nicht ausgefüllt",""))),"Fehler: nicht alle Datenblätter für diesen Speicher wurden vollständig befüllt")</f>
        <v/>
      </c>
    </row>
    <row r="153" spans="1:11" x14ac:dyDescent="0.25">
      <c r="A153" s="142" t="str">
        <f>_xlfn.IFNA(VLOOKUP(B153,Stammdaten!$A$17:$B$300,2,FALSE),"")</f>
        <v/>
      </c>
      <c r="B153" s="59" t="str">
        <f>IF(Stammdaten!A153="","",Stammdaten!A153)</f>
        <v/>
      </c>
      <c r="C153" s="59" t="str">
        <f>IF(B153="","",VLOOKUP(B153,Stammdaten!A153:F436,6,FALSE))</f>
        <v/>
      </c>
      <c r="D153" s="60" t="str">
        <f>IF(A153="","",IF(OR(Beladung!C153="Beladung aus dem Netz eines anderen Netzbetreibers",Beladung!C153="Beladung ohne Netznutzung"),Beladung!C153,"Beladung aus dem Netz der "&amp;Stammdaten!$F$3))</f>
        <v/>
      </c>
      <c r="E153" s="60" t="str">
        <f t="shared" si="6"/>
        <v/>
      </c>
      <c r="F153" s="61" t="str">
        <f>IF(OR(D153="Beladung aus dem Netz eines anderen Netzbetreibers", D153="Beladung ohne Netznutzung"),"",IF(B153="","",SUMIFS('Ergebnis (detailliert)'!$E$17:$E$300,'Ergebnis (detailliert)'!$B$17:$B$300,'Ergebnis (aggregiert)'!$B153,'Ergebnis (detailliert)'!$C$17:$C$300,'Ergebnis (aggregiert)'!$D153)))</f>
        <v/>
      </c>
      <c r="G153" s="62" t="str">
        <f>IF(OR(D153="Beladung aus dem Netz eines anderen Netzbetreibers", D153="Beladung ohne Netznutzung"), "",IF($B153="","",SUMIFS('Ergebnis (detailliert)'!$F$17:$F$300,'Ergebnis (detailliert)'!$B$17:$B$300,'Ergebnis (aggregiert)'!$B153,'Ergebnis (detailliert)'!$C$17:$C$300,'Ergebnis (aggregiert)'!$D153)))</f>
        <v/>
      </c>
      <c r="H153" s="61" t="str">
        <f>IF(OR(D153="Beladung aus dem Netz eines anderen Netzbetreibers", D153="Beladung ohne Netznutzung"), "",IF($B153="","",SUMIFS('Ergebnis (detailliert)'!$I$17:$I$1001,'Ergebnis (detailliert)'!$B$17:$B$1001,'Ergebnis (aggregiert)'!$B153,'Ergebnis (detailliert)'!$C$17:$C$1001,'Ergebnis (aggregiert)'!$D153)))</f>
        <v/>
      </c>
      <c r="I153" s="63" t="str">
        <f>IF(OR(D153="Beladung aus dem Netz eines anderen Netzbetreibers", D153="Beladung ohne Netznutzung"), "",IF($B153="","",SUMIFS('Ergebnis (detailliert)'!$K$17:$K$1001,'Ergebnis (detailliert)'!$B$17:$B$1001,'Ergebnis (aggregiert)'!$B153,'Ergebnis (detailliert)'!$C$17:$C$1001,'Ergebnis (aggregiert)'!$D153)))</f>
        <v/>
      </c>
      <c r="J153" s="64" t="str">
        <f>IF(OR(D153="Beladung aus dem Netz eines anderen Netzbetreibers", D153="Beladung ohne Netznutzung"), "",IF($B153="","",SUMIFS('Ergebnis (detailliert)'!$M$17:$M$1001,'Ergebnis (detailliert)'!$B$17:$B$1001,'Ergebnis (aggregiert)'!$B153,'Ergebnis (detailliert)'!$C$17:$C$1001,'Ergebnis (aggregiert)'!$D153)))</f>
        <v/>
      </c>
      <c r="K153" s="52" t="str">
        <f>IFERROR(IF(ISBLANK(B153),"",IF(COUNTIF(Beladung!$B$17:$B$300,'Ergebnis (aggregiert)'!B153)=0,"Fehler: Reiter 'Beladung des Speichers' wurde für diesen Speicher nicht ausgefüllt",IF(COUNTIF(Entladung!$B$17:$B$300,'Ergebnis (aggregiert)'!B153)=0,"Fehler: Reiter 'Entladung des Speichers' wurde für diesen Speicher nicht ausgefüllt",""))),"Fehler: nicht alle Datenblätter für diesen Speicher wurden vollständig befüllt")</f>
        <v/>
      </c>
    </row>
    <row r="154" spans="1:11" x14ac:dyDescent="0.25">
      <c r="A154" s="142" t="str">
        <f>_xlfn.IFNA(VLOOKUP(B154,Stammdaten!$A$17:$B$300,2,FALSE),"")</f>
        <v/>
      </c>
      <c r="B154" s="59" t="str">
        <f>IF(Stammdaten!A154="","",Stammdaten!A154)</f>
        <v/>
      </c>
      <c r="C154" s="59" t="str">
        <f>IF(B154="","",VLOOKUP(B154,Stammdaten!A154:F437,6,FALSE))</f>
        <v/>
      </c>
      <c r="D154" s="60" t="str">
        <f>IF(A154="","",IF(OR(Beladung!C154="Beladung aus dem Netz eines anderen Netzbetreibers",Beladung!C154="Beladung ohne Netznutzung"),Beladung!C154,"Beladung aus dem Netz der "&amp;Stammdaten!$F$3))</f>
        <v/>
      </c>
      <c r="E154" s="60" t="str">
        <f t="shared" si="6"/>
        <v/>
      </c>
      <c r="F154" s="61" t="str">
        <f>IF(OR(D154="Beladung aus dem Netz eines anderen Netzbetreibers", D154="Beladung ohne Netznutzung"),"",IF(B154="","",SUMIFS('Ergebnis (detailliert)'!$E$17:$E$300,'Ergebnis (detailliert)'!$B$17:$B$300,'Ergebnis (aggregiert)'!$B154,'Ergebnis (detailliert)'!$C$17:$C$300,'Ergebnis (aggregiert)'!$D154)))</f>
        <v/>
      </c>
      <c r="G154" s="62" t="str">
        <f>IF(OR(D154="Beladung aus dem Netz eines anderen Netzbetreibers", D154="Beladung ohne Netznutzung"), "",IF($B154="","",SUMIFS('Ergebnis (detailliert)'!$F$17:$F$300,'Ergebnis (detailliert)'!$B$17:$B$300,'Ergebnis (aggregiert)'!$B154,'Ergebnis (detailliert)'!$C$17:$C$300,'Ergebnis (aggregiert)'!$D154)))</f>
        <v/>
      </c>
      <c r="H154" s="61" t="str">
        <f>IF(OR(D154="Beladung aus dem Netz eines anderen Netzbetreibers", D154="Beladung ohne Netznutzung"), "",IF($B154="","",SUMIFS('Ergebnis (detailliert)'!$I$17:$I$1001,'Ergebnis (detailliert)'!$B$17:$B$1001,'Ergebnis (aggregiert)'!$B154,'Ergebnis (detailliert)'!$C$17:$C$1001,'Ergebnis (aggregiert)'!$D154)))</f>
        <v/>
      </c>
      <c r="I154" s="63" t="str">
        <f>IF(OR(D154="Beladung aus dem Netz eines anderen Netzbetreibers", D154="Beladung ohne Netznutzung"), "",IF($B154="","",SUMIFS('Ergebnis (detailliert)'!$K$17:$K$1001,'Ergebnis (detailliert)'!$B$17:$B$1001,'Ergebnis (aggregiert)'!$B154,'Ergebnis (detailliert)'!$C$17:$C$1001,'Ergebnis (aggregiert)'!$D154)))</f>
        <v/>
      </c>
      <c r="J154" s="64" t="str">
        <f>IF(OR(D154="Beladung aus dem Netz eines anderen Netzbetreibers", D154="Beladung ohne Netznutzung"), "",IF($B154="","",SUMIFS('Ergebnis (detailliert)'!$M$17:$M$1001,'Ergebnis (detailliert)'!$B$17:$B$1001,'Ergebnis (aggregiert)'!$B154,'Ergebnis (detailliert)'!$C$17:$C$1001,'Ergebnis (aggregiert)'!$D154)))</f>
        <v/>
      </c>
      <c r="K154" s="52" t="str">
        <f>IFERROR(IF(ISBLANK(B154),"",IF(COUNTIF(Beladung!$B$17:$B$300,'Ergebnis (aggregiert)'!B154)=0,"Fehler: Reiter 'Beladung des Speichers' wurde für diesen Speicher nicht ausgefüllt",IF(COUNTIF(Entladung!$B$17:$B$300,'Ergebnis (aggregiert)'!B154)=0,"Fehler: Reiter 'Entladung des Speichers' wurde für diesen Speicher nicht ausgefüllt",""))),"Fehler: nicht alle Datenblätter für diesen Speicher wurden vollständig befüllt")</f>
        <v/>
      </c>
    </row>
    <row r="155" spans="1:11" x14ac:dyDescent="0.25">
      <c r="A155" s="142" t="str">
        <f>_xlfn.IFNA(VLOOKUP(B155,Stammdaten!$A$17:$B$300,2,FALSE),"")</f>
        <v/>
      </c>
      <c r="B155" s="59" t="str">
        <f>IF(Stammdaten!A155="","",Stammdaten!A155)</f>
        <v/>
      </c>
      <c r="C155" s="59" t="str">
        <f>IF(B155="","",VLOOKUP(B155,Stammdaten!A155:F438,6,FALSE))</f>
        <v/>
      </c>
      <c r="D155" s="60" t="str">
        <f>IF(A155="","",IF(OR(Beladung!C155="Beladung aus dem Netz eines anderen Netzbetreibers",Beladung!C155="Beladung ohne Netznutzung"),Beladung!C155,"Beladung aus dem Netz der "&amp;Stammdaten!$F$3))</f>
        <v/>
      </c>
      <c r="E155" s="60" t="str">
        <f t="shared" si="6"/>
        <v/>
      </c>
      <c r="F155" s="61" t="str">
        <f>IF(OR(D155="Beladung aus dem Netz eines anderen Netzbetreibers", D155="Beladung ohne Netznutzung"),"",IF(B155="","",SUMIFS('Ergebnis (detailliert)'!$E$17:$E$300,'Ergebnis (detailliert)'!$B$17:$B$300,'Ergebnis (aggregiert)'!$B155,'Ergebnis (detailliert)'!$C$17:$C$300,'Ergebnis (aggregiert)'!$D155)))</f>
        <v/>
      </c>
      <c r="G155" s="62" t="str">
        <f>IF(OR(D155="Beladung aus dem Netz eines anderen Netzbetreibers", D155="Beladung ohne Netznutzung"), "",IF($B155="","",SUMIFS('Ergebnis (detailliert)'!$F$17:$F$300,'Ergebnis (detailliert)'!$B$17:$B$300,'Ergebnis (aggregiert)'!$B155,'Ergebnis (detailliert)'!$C$17:$C$300,'Ergebnis (aggregiert)'!$D155)))</f>
        <v/>
      </c>
      <c r="H155" s="61" t="str">
        <f>IF(OR(D155="Beladung aus dem Netz eines anderen Netzbetreibers", D155="Beladung ohne Netznutzung"), "",IF($B155="","",SUMIFS('Ergebnis (detailliert)'!$I$17:$I$1001,'Ergebnis (detailliert)'!$B$17:$B$1001,'Ergebnis (aggregiert)'!$B155,'Ergebnis (detailliert)'!$C$17:$C$1001,'Ergebnis (aggregiert)'!$D155)))</f>
        <v/>
      </c>
      <c r="I155" s="63" t="str">
        <f>IF(OR(D155="Beladung aus dem Netz eines anderen Netzbetreibers", D155="Beladung ohne Netznutzung"), "",IF($B155="","",SUMIFS('Ergebnis (detailliert)'!$K$17:$K$1001,'Ergebnis (detailliert)'!$B$17:$B$1001,'Ergebnis (aggregiert)'!$B155,'Ergebnis (detailliert)'!$C$17:$C$1001,'Ergebnis (aggregiert)'!$D155)))</f>
        <v/>
      </c>
      <c r="J155" s="64" t="str">
        <f>IF(OR(D155="Beladung aus dem Netz eines anderen Netzbetreibers", D155="Beladung ohne Netznutzung"), "",IF($B155="","",SUMIFS('Ergebnis (detailliert)'!$M$17:$M$1001,'Ergebnis (detailliert)'!$B$17:$B$1001,'Ergebnis (aggregiert)'!$B155,'Ergebnis (detailliert)'!$C$17:$C$1001,'Ergebnis (aggregiert)'!$D155)))</f>
        <v/>
      </c>
      <c r="K155" s="52" t="str">
        <f>IFERROR(IF(ISBLANK(B155),"",IF(COUNTIF(Beladung!$B$17:$B$300,'Ergebnis (aggregiert)'!B155)=0,"Fehler: Reiter 'Beladung des Speichers' wurde für diesen Speicher nicht ausgefüllt",IF(COUNTIF(Entladung!$B$17:$B$300,'Ergebnis (aggregiert)'!B155)=0,"Fehler: Reiter 'Entladung des Speichers' wurde für diesen Speicher nicht ausgefüllt",""))),"Fehler: nicht alle Datenblätter für diesen Speicher wurden vollständig befüllt")</f>
        <v/>
      </c>
    </row>
    <row r="156" spans="1:11" x14ac:dyDescent="0.25">
      <c r="A156" s="142" t="str">
        <f>_xlfn.IFNA(VLOOKUP(B156,Stammdaten!$A$17:$B$300,2,FALSE),"")</f>
        <v/>
      </c>
      <c r="B156" s="59" t="str">
        <f>IF(Stammdaten!A156="","",Stammdaten!A156)</f>
        <v/>
      </c>
      <c r="C156" s="59" t="str">
        <f>IF(B156="","",VLOOKUP(B156,Stammdaten!A156:F439,6,FALSE))</f>
        <v/>
      </c>
      <c r="D156" s="60" t="str">
        <f>IF(A156="","",IF(OR(Beladung!C156="Beladung aus dem Netz eines anderen Netzbetreibers",Beladung!C156="Beladung ohne Netznutzung"),Beladung!C156,"Beladung aus dem Netz der "&amp;Stammdaten!$F$3))</f>
        <v/>
      </c>
      <c r="E156" s="60" t="str">
        <f t="shared" si="6"/>
        <v/>
      </c>
      <c r="F156" s="61" t="str">
        <f>IF(OR(D156="Beladung aus dem Netz eines anderen Netzbetreibers", D156="Beladung ohne Netznutzung"),"",IF(B156="","",SUMIFS('Ergebnis (detailliert)'!$E$17:$E$300,'Ergebnis (detailliert)'!$B$17:$B$300,'Ergebnis (aggregiert)'!$B156,'Ergebnis (detailliert)'!$C$17:$C$300,'Ergebnis (aggregiert)'!$D156)))</f>
        <v/>
      </c>
      <c r="G156" s="62" t="str">
        <f>IF(OR(D156="Beladung aus dem Netz eines anderen Netzbetreibers", D156="Beladung ohne Netznutzung"), "",IF($B156="","",SUMIFS('Ergebnis (detailliert)'!$F$17:$F$300,'Ergebnis (detailliert)'!$B$17:$B$300,'Ergebnis (aggregiert)'!$B156,'Ergebnis (detailliert)'!$C$17:$C$300,'Ergebnis (aggregiert)'!$D156)))</f>
        <v/>
      </c>
      <c r="H156" s="61" t="str">
        <f>IF(OR(D156="Beladung aus dem Netz eines anderen Netzbetreibers", D156="Beladung ohne Netznutzung"), "",IF($B156="","",SUMIFS('Ergebnis (detailliert)'!$I$17:$I$1001,'Ergebnis (detailliert)'!$B$17:$B$1001,'Ergebnis (aggregiert)'!$B156,'Ergebnis (detailliert)'!$C$17:$C$1001,'Ergebnis (aggregiert)'!$D156)))</f>
        <v/>
      </c>
      <c r="I156" s="63" t="str">
        <f>IF(OR(D156="Beladung aus dem Netz eines anderen Netzbetreibers", D156="Beladung ohne Netznutzung"), "",IF($B156="","",SUMIFS('Ergebnis (detailliert)'!$K$17:$K$1001,'Ergebnis (detailliert)'!$B$17:$B$1001,'Ergebnis (aggregiert)'!$B156,'Ergebnis (detailliert)'!$C$17:$C$1001,'Ergebnis (aggregiert)'!$D156)))</f>
        <v/>
      </c>
      <c r="J156" s="64" t="str">
        <f>IF(OR(D156="Beladung aus dem Netz eines anderen Netzbetreibers", D156="Beladung ohne Netznutzung"), "",IF($B156="","",SUMIFS('Ergebnis (detailliert)'!$M$17:$M$1001,'Ergebnis (detailliert)'!$B$17:$B$1001,'Ergebnis (aggregiert)'!$B156,'Ergebnis (detailliert)'!$C$17:$C$1001,'Ergebnis (aggregiert)'!$D156)))</f>
        <v/>
      </c>
      <c r="K156" s="52" t="str">
        <f>IFERROR(IF(ISBLANK(B156),"",IF(COUNTIF(Beladung!$B$17:$B$300,'Ergebnis (aggregiert)'!B156)=0,"Fehler: Reiter 'Beladung des Speichers' wurde für diesen Speicher nicht ausgefüllt",IF(COUNTIF(Entladung!$B$17:$B$300,'Ergebnis (aggregiert)'!B156)=0,"Fehler: Reiter 'Entladung des Speichers' wurde für diesen Speicher nicht ausgefüllt",""))),"Fehler: nicht alle Datenblätter für diesen Speicher wurden vollständig befüllt")</f>
        <v/>
      </c>
    </row>
    <row r="157" spans="1:11" x14ac:dyDescent="0.25">
      <c r="A157" s="142" t="str">
        <f>_xlfn.IFNA(VLOOKUP(B157,Stammdaten!$A$17:$B$300,2,FALSE),"")</f>
        <v/>
      </c>
      <c r="B157" s="59" t="str">
        <f>IF(Stammdaten!A157="","",Stammdaten!A157)</f>
        <v/>
      </c>
      <c r="C157" s="59" t="str">
        <f>IF(B157="","",VLOOKUP(B157,Stammdaten!A157:F440,6,FALSE))</f>
        <v/>
      </c>
      <c r="D157" s="60" t="str">
        <f>IF(A157="","",IF(OR(Beladung!C157="Beladung aus dem Netz eines anderen Netzbetreibers",Beladung!C157="Beladung ohne Netznutzung"),Beladung!C157,"Beladung aus dem Netz der "&amp;Stammdaten!$F$3))</f>
        <v/>
      </c>
      <c r="E157" s="60" t="str">
        <f t="shared" si="6"/>
        <v/>
      </c>
      <c r="F157" s="61" t="str">
        <f>IF(OR(D157="Beladung aus dem Netz eines anderen Netzbetreibers", D157="Beladung ohne Netznutzung"),"",IF(B157="","",SUMIFS('Ergebnis (detailliert)'!$E$17:$E$300,'Ergebnis (detailliert)'!$B$17:$B$300,'Ergebnis (aggregiert)'!$B157,'Ergebnis (detailliert)'!$C$17:$C$300,'Ergebnis (aggregiert)'!$D157)))</f>
        <v/>
      </c>
      <c r="G157" s="62" t="str">
        <f>IF(OR(D157="Beladung aus dem Netz eines anderen Netzbetreibers", D157="Beladung ohne Netznutzung"), "",IF($B157="","",SUMIFS('Ergebnis (detailliert)'!$F$17:$F$300,'Ergebnis (detailliert)'!$B$17:$B$300,'Ergebnis (aggregiert)'!$B157,'Ergebnis (detailliert)'!$C$17:$C$300,'Ergebnis (aggregiert)'!$D157)))</f>
        <v/>
      </c>
      <c r="H157" s="61" t="str">
        <f>IF(OR(D157="Beladung aus dem Netz eines anderen Netzbetreibers", D157="Beladung ohne Netznutzung"), "",IF($B157="","",SUMIFS('Ergebnis (detailliert)'!$I$17:$I$1001,'Ergebnis (detailliert)'!$B$17:$B$1001,'Ergebnis (aggregiert)'!$B157,'Ergebnis (detailliert)'!$C$17:$C$1001,'Ergebnis (aggregiert)'!$D157)))</f>
        <v/>
      </c>
      <c r="I157" s="63" t="str">
        <f>IF(OR(D157="Beladung aus dem Netz eines anderen Netzbetreibers", D157="Beladung ohne Netznutzung"), "",IF($B157="","",SUMIFS('Ergebnis (detailliert)'!$K$17:$K$1001,'Ergebnis (detailliert)'!$B$17:$B$1001,'Ergebnis (aggregiert)'!$B157,'Ergebnis (detailliert)'!$C$17:$C$1001,'Ergebnis (aggregiert)'!$D157)))</f>
        <v/>
      </c>
      <c r="J157" s="64" t="str">
        <f>IF(OR(D157="Beladung aus dem Netz eines anderen Netzbetreibers", D157="Beladung ohne Netznutzung"), "",IF($B157="","",SUMIFS('Ergebnis (detailliert)'!$M$17:$M$1001,'Ergebnis (detailliert)'!$B$17:$B$1001,'Ergebnis (aggregiert)'!$B157,'Ergebnis (detailliert)'!$C$17:$C$1001,'Ergebnis (aggregiert)'!$D157)))</f>
        <v/>
      </c>
      <c r="K157" s="52" t="str">
        <f>IFERROR(IF(ISBLANK(B157),"",IF(COUNTIF(Beladung!$B$17:$B$300,'Ergebnis (aggregiert)'!B157)=0,"Fehler: Reiter 'Beladung des Speichers' wurde für diesen Speicher nicht ausgefüllt",IF(COUNTIF(Entladung!$B$17:$B$300,'Ergebnis (aggregiert)'!B157)=0,"Fehler: Reiter 'Entladung des Speichers' wurde für diesen Speicher nicht ausgefüllt",""))),"Fehler: nicht alle Datenblätter für diesen Speicher wurden vollständig befüllt")</f>
        <v/>
      </c>
    </row>
    <row r="158" spans="1:11" x14ac:dyDescent="0.25">
      <c r="A158" s="142" t="str">
        <f>_xlfn.IFNA(VLOOKUP(B158,Stammdaten!$A$17:$B$300,2,FALSE),"")</f>
        <v/>
      </c>
      <c r="B158" s="59" t="str">
        <f>IF(Stammdaten!A158="","",Stammdaten!A158)</f>
        <v/>
      </c>
      <c r="C158" s="59" t="str">
        <f>IF(B158="","",VLOOKUP(B158,Stammdaten!A158:F441,6,FALSE))</f>
        <v/>
      </c>
      <c r="D158" s="60" t="str">
        <f>IF(A158="","",IF(OR(Beladung!C158="Beladung aus dem Netz eines anderen Netzbetreibers",Beladung!C158="Beladung ohne Netznutzung"),Beladung!C158,"Beladung aus dem Netz der "&amp;Stammdaten!$F$3))</f>
        <v/>
      </c>
      <c r="E158" s="60" t="str">
        <f t="shared" si="6"/>
        <v/>
      </c>
      <c r="F158" s="61" t="str">
        <f>IF(OR(D158="Beladung aus dem Netz eines anderen Netzbetreibers", D158="Beladung ohne Netznutzung"),"",IF(B158="","",SUMIFS('Ergebnis (detailliert)'!$E$17:$E$300,'Ergebnis (detailliert)'!$B$17:$B$300,'Ergebnis (aggregiert)'!$B158,'Ergebnis (detailliert)'!$C$17:$C$300,'Ergebnis (aggregiert)'!$D158)))</f>
        <v/>
      </c>
      <c r="G158" s="62" t="str">
        <f>IF(OR(D158="Beladung aus dem Netz eines anderen Netzbetreibers", D158="Beladung ohne Netznutzung"), "",IF($B158="","",SUMIFS('Ergebnis (detailliert)'!$F$17:$F$300,'Ergebnis (detailliert)'!$B$17:$B$300,'Ergebnis (aggregiert)'!$B158,'Ergebnis (detailliert)'!$C$17:$C$300,'Ergebnis (aggregiert)'!$D158)))</f>
        <v/>
      </c>
      <c r="H158" s="61" t="str">
        <f>IF(OR(D158="Beladung aus dem Netz eines anderen Netzbetreibers", D158="Beladung ohne Netznutzung"), "",IF($B158="","",SUMIFS('Ergebnis (detailliert)'!$I$17:$I$1001,'Ergebnis (detailliert)'!$B$17:$B$1001,'Ergebnis (aggregiert)'!$B158,'Ergebnis (detailliert)'!$C$17:$C$1001,'Ergebnis (aggregiert)'!$D158)))</f>
        <v/>
      </c>
      <c r="I158" s="63" t="str">
        <f>IF(OR(D158="Beladung aus dem Netz eines anderen Netzbetreibers", D158="Beladung ohne Netznutzung"), "",IF($B158="","",SUMIFS('Ergebnis (detailliert)'!$K$17:$K$1001,'Ergebnis (detailliert)'!$B$17:$B$1001,'Ergebnis (aggregiert)'!$B158,'Ergebnis (detailliert)'!$C$17:$C$1001,'Ergebnis (aggregiert)'!$D158)))</f>
        <v/>
      </c>
      <c r="J158" s="64" t="str">
        <f>IF(OR(D158="Beladung aus dem Netz eines anderen Netzbetreibers", D158="Beladung ohne Netznutzung"), "",IF($B158="","",SUMIFS('Ergebnis (detailliert)'!$M$17:$M$1001,'Ergebnis (detailliert)'!$B$17:$B$1001,'Ergebnis (aggregiert)'!$B158,'Ergebnis (detailliert)'!$C$17:$C$1001,'Ergebnis (aggregiert)'!$D158)))</f>
        <v/>
      </c>
      <c r="K158" s="52" t="str">
        <f>IFERROR(IF(ISBLANK(B158),"",IF(COUNTIF(Beladung!$B$17:$B$300,'Ergebnis (aggregiert)'!B158)=0,"Fehler: Reiter 'Beladung des Speichers' wurde für diesen Speicher nicht ausgefüllt",IF(COUNTIF(Entladung!$B$17:$B$300,'Ergebnis (aggregiert)'!B158)=0,"Fehler: Reiter 'Entladung des Speichers' wurde für diesen Speicher nicht ausgefüllt",""))),"Fehler: nicht alle Datenblätter für diesen Speicher wurden vollständig befüllt")</f>
        <v/>
      </c>
    </row>
    <row r="159" spans="1:11" x14ac:dyDescent="0.25">
      <c r="A159" s="142" t="str">
        <f>_xlfn.IFNA(VLOOKUP(B159,Stammdaten!$A$17:$B$300,2,FALSE),"")</f>
        <v/>
      </c>
      <c r="B159" s="59" t="str">
        <f>IF(Stammdaten!A159="","",Stammdaten!A159)</f>
        <v/>
      </c>
      <c r="C159" s="59" t="str">
        <f>IF(B159="","",VLOOKUP(B159,Stammdaten!A159:F442,6,FALSE))</f>
        <v/>
      </c>
      <c r="D159" s="60" t="str">
        <f>IF(A159="","",IF(OR(Beladung!C159="Beladung aus dem Netz eines anderen Netzbetreibers",Beladung!C159="Beladung ohne Netznutzung"),Beladung!C159,"Beladung aus dem Netz der "&amp;Stammdaten!$F$3))</f>
        <v/>
      </c>
      <c r="E159" s="60" t="str">
        <f t="shared" si="6"/>
        <v/>
      </c>
      <c r="F159" s="61" t="str">
        <f>IF(OR(D159="Beladung aus dem Netz eines anderen Netzbetreibers", D159="Beladung ohne Netznutzung"),"",IF(B159="","",SUMIFS('Ergebnis (detailliert)'!$E$17:$E$300,'Ergebnis (detailliert)'!$B$17:$B$300,'Ergebnis (aggregiert)'!$B159,'Ergebnis (detailliert)'!$C$17:$C$300,'Ergebnis (aggregiert)'!$D159)))</f>
        <v/>
      </c>
      <c r="G159" s="62" t="str">
        <f>IF(OR(D159="Beladung aus dem Netz eines anderen Netzbetreibers", D159="Beladung ohne Netznutzung"), "",IF($B159="","",SUMIFS('Ergebnis (detailliert)'!$F$17:$F$300,'Ergebnis (detailliert)'!$B$17:$B$300,'Ergebnis (aggregiert)'!$B159,'Ergebnis (detailliert)'!$C$17:$C$300,'Ergebnis (aggregiert)'!$D159)))</f>
        <v/>
      </c>
      <c r="H159" s="61" t="str">
        <f>IF(OR(D159="Beladung aus dem Netz eines anderen Netzbetreibers", D159="Beladung ohne Netznutzung"), "",IF($B159="","",SUMIFS('Ergebnis (detailliert)'!$I$17:$I$1001,'Ergebnis (detailliert)'!$B$17:$B$1001,'Ergebnis (aggregiert)'!$B159,'Ergebnis (detailliert)'!$C$17:$C$1001,'Ergebnis (aggregiert)'!$D159)))</f>
        <v/>
      </c>
      <c r="I159" s="63" t="str">
        <f>IF(OR(D159="Beladung aus dem Netz eines anderen Netzbetreibers", D159="Beladung ohne Netznutzung"), "",IF($B159="","",SUMIFS('Ergebnis (detailliert)'!$K$17:$K$1001,'Ergebnis (detailliert)'!$B$17:$B$1001,'Ergebnis (aggregiert)'!$B159,'Ergebnis (detailliert)'!$C$17:$C$1001,'Ergebnis (aggregiert)'!$D159)))</f>
        <v/>
      </c>
      <c r="J159" s="64" t="str">
        <f>IF(OR(D159="Beladung aus dem Netz eines anderen Netzbetreibers", D159="Beladung ohne Netznutzung"), "",IF($B159="","",SUMIFS('Ergebnis (detailliert)'!$M$17:$M$1001,'Ergebnis (detailliert)'!$B$17:$B$1001,'Ergebnis (aggregiert)'!$B159,'Ergebnis (detailliert)'!$C$17:$C$1001,'Ergebnis (aggregiert)'!$D159)))</f>
        <v/>
      </c>
      <c r="K159" s="52" t="str">
        <f>IFERROR(IF(ISBLANK(B159),"",IF(COUNTIF(Beladung!$B$17:$B$300,'Ergebnis (aggregiert)'!B159)=0,"Fehler: Reiter 'Beladung des Speichers' wurde für diesen Speicher nicht ausgefüllt",IF(COUNTIF(Entladung!$B$17:$B$300,'Ergebnis (aggregiert)'!B159)=0,"Fehler: Reiter 'Entladung des Speichers' wurde für diesen Speicher nicht ausgefüllt",""))),"Fehler: nicht alle Datenblätter für diesen Speicher wurden vollständig befüllt")</f>
        <v/>
      </c>
    </row>
    <row r="160" spans="1:11" x14ac:dyDescent="0.25">
      <c r="A160" s="142" t="str">
        <f>_xlfn.IFNA(VLOOKUP(B160,Stammdaten!$A$17:$B$300,2,FALSE),"")</f>
        <v/>
      </c>
      <c r="B160" s="59" t="str">
        <f>IF(Stammdaten!A160="","",Stammdaten!A160)</f>
        <v/>
      </c>
      <c r="C160" s="59" t="str">
        <f>IF(B160="","",VLOOKUP(B160,Stammdaten!A160:F443,6,FALSE))</f>
        <v/>
      </c>
      <c r="D160" s="60" t="str">
        <f>IF(A160="","",IF(OR(Beladung!C160="Beladung aus dem Netz eines anderen Netzbetreibers",Beladung!C160="Beladung ohne Netznutzung"),Beladung!C160,"Beladung aus dem Netz der "&amp;Stammdaten!$F$3))</f>
        <v/>
      </c>
      <c r="E160" s="60" t="str">
        <f t="shared" si="6"/>
        <v/>
      </c>
      <c r="F160" s="61" t="str">
        <f>IF(OR(D160="Beladung aus dem Netz eines anderen Netzbetreibers", D160="Beladung ohne Netznutzung"),"",IF(B160="","",SUMIFS('Ergebnis (detailliert)'!$E$17:$E$300,'Ergebnis (detailliert)'!$B$17:$B$300,'Ergebnis (aggregiert)'!$B160,'Ergebnis (detailliert)'!$C$17:$C$300,'Ergebnis (aggregiert)'!$D160)))</f>
        <v/>
      </c>
      <c r="G160" s="62" t="str">
        <f>IF(OR(D160="Beladung aus dem Netz eines anderen Netzbetreibers", D160="Beladung ohne Netznutzung"), "",IF($B160="","",SUMIFS('Ergebnis (detailliert)'!$F$17:$F$300,'Ergebnis (detailliert)'!$B$17:$B$300,'Ergebnis (aggregiert)'!$B160,'Ergebnis (detailliert)'!$C$17:$C$300,'Ergebnis (aggregiert)'!$D160)))</f>
        <v/>
      </c>
      <c r="H160" s="61" t="str">
        <f>IF(OR(D160="Beladung aus dem Netz eines anderen Netzbetreibers", D160="Beladung ohne Netznutzung"), "",IF($B160="","",SUMIFS('Ergebnis (detailliert)'!$I$17:$I$1001,'Ergebnis (detailliert)'!$B$17:$B$1001,'Ergebnis (aggregiert)'!$B160,'Ergebnis (detailliert)'!$C$17:$C$1001,'Ergebnis (aggregiert)'!$D160)))</f>
        <v/>
      </c>
      <c r="I160" s="63" t="str">
        <f>IF(OR(D160="Beladung aus dem Netz eines anderen Netzbetreibers", D160="Beladung ohne Netznutzung"), "",IF($B160="","",SUMIFS('Ergebnis (detailliert)'!$K$17:$K$1001,'Ergebnis (detailliert)'!$B$17:$B$1001,'Ergebnis (aggregiert)'!$B160,'Ergebnis (detailliert)'!$C$17:$C$1001,'Ergebnis (aggregiert)'!$D160)))</f>
        <v/>
      </c>
      <c r="J160" s="64" t="str">
        <f>IF(OR(D160="Beladung aus dem Netz eines anderen Netzbetreibers", D160="Beladung ohne Netznutzung"), "",IF($B160="","",SUMIFS('Ergebnis (detailliert)'!$M$17:$M$1001,'Ergebnis (detailliert)'!$B$17:$B$1001,'Ergebnis (aggregiert)'!$B160,'Ergebnis (detailliert)'!$C$17:$C$1001,'Ergebnis (aggregiert)'!$D160)))</f>
        <v/>
      </c>
      <c r="K160" s="52" t="str">
        <f>IFERROR(IF(ISBLANK(B160),"",IF(COUNTIF(Beladung!$B$17:$B$300,'Ergebnis (aggregiert)'!B160)=0,"Fehler: Reiter 'Beladung des Speichers' wurde für diesen Speicher nicht ausgefüllt",IF(COUNTIF(Entladung!$B$17:$B$300,'Ergebnis (aggregiert)'!B160)=0,"Fehler: Reiter 'Entladung des Speichers' wurde für diesen Speicher nicht ausgefüllt",""))),"Fehler: nicht alle Datenblätter für diesen Speicher wurden vollständig befüllt")</f>
        <v/>
      </c>
    </row>
    <row r="161" spans="1:11" x14ac:dyDescent="0.25">
      <c r="A161" s="142" t="str">
        <f>_xlfn.IFNA(VLOOKUP(B161,Stammdaten!$A$17:$B$300,2,FALSE),"")</f>
        <v/>
      </c>
      <c r="B161" s="59" t="str">
        <f>IF(Stammdaten!A161="","",Stammdaten!A161)</f>
        <v/>
      </c>
      <c r="C161" s="59" t="str">
        <f>IF(B161="","",VLOOKUP(B161,Stammdaten!A161:F444,6,FALSE))</f>
        <v/>
      </c>
      <c r="D161" s="60" t="str">
        <f>IF(A161="","",IF(OR(Beladung!C161="Beladung aus dem Netz eines anderen Netzbetreibers",Beladung!C161="Beladung ohne Netznutzung"),Beladung!C161,"Beladung aus dem Netz der "&amp;Stammdaten!$F$3))</f>
        <v/>
      </c>
      <c r="E161" s="60" t="str">
        <f t="shared" si="6"/>
        <v/>
      </c>
      <c r="F161" s="61" t="str">
        <f>IF(OR(D161="Beladung aus dem Netz eines anderen Netzbetreibers", D161="Beladung ohne Netznutzung"),"",IF(B161="","",SUMIFS('Ergebnis (detailliert)'!$E$17:$E$300,'Ergebnis (detailliert)'!$B$17:$B$300,'Ergebnis (aggregiert)'!$B161,'Ergebnis (detailliert)'!$C$17:$C$300,'Ergebnis (aggregiert)'!$D161)))</f>
        <v/>
      </c>
      <c r="G161" s="62" t="str">
        <f>IF(OR(D161="Beladung aus dem Netz eines anderen Netzbetreibers", D161="Beladung ohne Netznutzung"), "",IF($B161="","",SUMIFS('Ergebnis (detailliert)'!$F$17:$F$300,'Ergebnis (detailliert)'!$B$17:$B$300,'Ergebnis (aggregiert)'!$B161,'Ergebnis (detailliert)'!$C$17:$C$300,'Ergebnis (aggregiert)'!$D161)))</f>
        <v/>
      </c>
      <c r="H161" s="61" t="str">
        <f>IF(OR(D161="Beladung aus dem Netz eines anderen Netzbetreibers", D161="Beladung ohne Netznutzung"), "",IF($B161="","",SUMIFS('Ergebnis (detailliert)'!$I$17:$I$1001,'Ergebnis (detailliert)'!$B$17:$B$1001,'Ergebnis (aggregiert)'!$B161,'Ergebnis (detailliert)'!$C$17:$C$1001,'Ergebnis (aggregiert)'!$D161)))</f>
        <v/>
      </c>
      <c r="I161" s="63" t="str">
        <f>IF(OR(D161="Beladung aus dem Netz eines anderen Netzbetreibers", D161="Beladung ohne Netznutzung"), "",IF($B161="","",SUMIFS('Ergebnis (detailliert)'!$K$17:$K$1001,'Ergebnis (detailliert)'!$B$17:$B$1001,'Ergebnis (aggregiert)'!$B161,'Ergebnis (detailliert)'!$C$17:$C$1001,'Ergebnis (aggregiert)'!$D161)))</f>
        <v/>
      </c>
      <c r="J161" s="64" t="str">
        <f>IF(OR(D161="Beladung aus dem Netz eines anderen Netzbetreibers", D161="Beladung ohne Netznutzung"), "",IF($B161="","",SUMIFS('Ergebnis (detailliert)'!$M$17:$M$1001,'Ergebnis (detailliert)'!$B$17:$B$1001,'Ergebnis (aggregiert)'!$B161,'Ergebnis (detailliert)'!$C$17:$C$1001,'Ergebnis (aggregiert)'!$D161)))</f>
        <v/>
      </c>
      <c r="K161" s="52" t="str">
        <f>IFERROR(IF(ISBLANK(B161),"",IF(COUNTIF(Beladung!$B$17:$B$300,'Ergebnis (aggregiert)'!B161)=0,"Fehler: Reiter 'Beladung des Speichers' wurde für diesen Speicher nicht ausgefüllt",IF(COUNTIF(Entladung!$B$17:$B$300,'Ergebnis (aggregiert)'!B161)=0,"Fehler: Reiter 'Entladung des Speichers' wurde für diesen Speicher nicht ausgefüllt",""))),"Fehler: nicht alle Datenblätter für diesen Speicher wurden vollständig befüllt")</f>
        <v/>
      </c>
    </row>
    <row r="162" spans="1:11" x14ac:dyDescent="0.25">
      <c r="A162" s="142" t="str">
        <f>_xlfn.IFNA(VLOOKUP(B162,Stammdaten!$A$17:$B$300,2,FALSE),"")</f>
        <v/>
      </c>
      <c r="B162" s="59" t="str">
        <f>IF(Stammdaten!A162="","",Stammdaten!A162)</f>
        <v/>
      </c>
      <c r="C162" s="59" t="str">
        <f>IF(B162="","",VLOOKUP(B162,Stammdaten!A162:F445,6,FALSE))</f>
        <v/>
      </c>
      <c r="D162" s="60" t="str">
        <f>IF(A162="","",IF(OR(Beladung!C162="Beladung aus dem Netz eines anderen Netzbetreibers",Beladung!C162="Beladung ohne Netznutzung"),Beladung!C162,"Beladung aus dem Netz der "&amp;Stammdaten!$F$3))</f>
        <v/>
      </c>
      <c r="E162" s="60" t="str">
        <f t="shared" si="6"/>
        <v/>
      </c>
      <c r="F162" s="61" t="str">
        <f>IF(OR(D162="Beladung aus dem Netz eines anderen Netzbetreibers", D162="Beladung ohne Netznutzung"),"",IF(B162="","",SUMIFS('Ergebnis (detailliert)'!$E$17:$E$300,'Ergebnis (detailliert)'!$B$17:$B$300,'Ergebnis (aggregiert)'!$B162,'Ergebnis (detailliert)'!$C$17:$C$300,'Ergebnis (aggregiert)'!$D162)))</f>
        <v/>
      </c>
      <c r="G162" s="62" t="str">
        <f>IF(OR(D162="Beladung aus dem Netz eines anderen Netzbetreibers", D162="Beladung ohne Netznutzung"), "",IF($B162="","",SUMIFS('Ergebnis (detailliert)'!$F$17:$F$300,'Ergebnis (detailliert)'!$B$17:$B$300,'Ergebnis (aggregiert)'!$B162,'Ergebnis (detailliert)'!$C$17:$C$300,'Ergebnis (aggregiert)'!$D162)))</f>
        <v/>
      </c>
      <c r="H162" s="61" t="str">
        <f>IF(OR(D162="Beladung aus dem Netz eines anderen Netzbetreibers", D162="Beladung ohne Netznutzung"), "",IF($B162="","",SUMIFS('Ergebnis (detailliert)'!$I$17:$I$1001,'Ergebnis (detailliert)'!$B$17:$B$1001,'Ergebnis (aggregiert)'!$B162,'Ergebnis (detailliert)'!$C$17:$C$1001,'Ergebnis (aggregiert)'!$D162)))</f>
        <v/>
      </c>
      <c r="I162" s="63" t="str">
        <f>IF(OR(D162="Beladung aus dem Netz eines anderen Netzbetreibers", D162="Beladung ohne Netznutzung"), "",IF($B162="","",SUMIFS('Ergebnis (detailliert)'!$K$17:$K$1001,'Ergebnis (detailliert)'!$B$17:$B$1001,'Ergebnis (aggregiert)'!$B162,'Ergebnis (detailliert)'!$C$17:$C$1001,'Ergebnis (aggregiert)'!$D162)))</f>
        <v/>
      </c>
      <c r="J162" s="64" t="str">
        <f>IF(OR(D162="Beladung aus dem Netz eines anderen Netzbetreibers", D162="Beladung ohne Netznutzung"), "",IF($B162="","",SUMIFS('Ergebnis (detailliert)'!$M$17:$M$1001,'Ergebnis (detailliert)'!$B$17:$B$1001,'Ergebnis (aggregiert)'!$B162,'Ergebnis (detailliert)'!$C$17:$C$1001,'Ergebnis (aggregiert)'!$D162)))</f>
        <v/>
      </c>
      <c r="K162" s="52" t="str">
        <f>IFERROR(IF(ISBLANK(B162),"",IF(COUNTIF(Beladung!$B$17:$B$300,'Ergebnis (aggregiert)'!B162)=0,"Fehler: Reiter 'Beladung des Speichers' wurde für diesen Speicher nicht ausgefüllt",IF(COUNTIF(Entladung!$B$17:$B$300,'Ergebnis (aggregiert)'!B162)=0,"Fehler: Reiter 'Entladung des Speichers' wurde für diesen Speicher nicht ausgefüllt",""))),"Fehler: nicht alle Datenblätter für diesen Speicher wurden vollständig befüllt")</f>
        <v/>
      </c>
    </row>
    <row r="163" spans="1:11" x14ac:dyDescent="0.25">
      <c r="A163" s="142" t="str">
        <f>_xlfn.IFNA(VLOOKUP(B163,Stammdaten!$A$17:$B$300,2,FALSE),"")</f>
        <v/>
      </c>
      <c r="B163" s="59" t="str">
        <f>IF(Stammdaten!A163="","",Stammdaten!A163)</f>
        <v/>
      </c>
      <c r="C163" s="59" t="str">
        <f>IF(B163="","",VLOOKUP(B163,Stammdaten!A163:F446,6,FALSE))</f>
        <v/>
      </c>
      <c r="D163" s="60" t="str">
        <f>IF(A163="","",IF(OR(Beladung!C163="Beladung aus dem Netz eines anderen Netzbetreibers",Beladung!C163="Beladung ohne Netznutzung"),Beladung!C163,"Beladung aus dem Netz der "&amp;Stammdaten!$F$3))</f>
        <v/>
      </c>
      <c r="E163" s="60" t="str">
        <f t="shared" si="6"/>
        <v/>
      </c>
      <c r="F163" s="61" t="str">
        <f>IF(OR(D163="Beladung aus dem Netz eines anderen Netzbetreibers", D163="Beladung ohne Netznutzung"),"",IF(B163="","",SUMIFS('Ergebnis (detailliert)'!$E$17:$E$300,'Ergebnis (detailliert)'!$B$17:$B$300,'Ergebnis (aggregiert)'!$B163,'Ergebnis (detailliert)'!$C$17:$C$300,'Ergebnis (aggregiert)'!$D163)))</f>
        <v/>
      </c>
      <c r="G163" s="62" t="str">
        <f>IF(OR(D163="Beladung aus dem Netz eines anderen Netzbetreibers", D163="Beladung ohne Netznutzung"), "",IF($B163="","",SUMIFS('Ergebnis (detailliert)'!$F$17:$F$300,'Ergebnis (detailliert)'!$B$17:$B$300,'Ergebnis (aggregiert)'!$B163,'Ergebnis (detailliert)'!$C$17:$C$300,'Ergebnis (aggregiert)'!$D163)))</f>
        <v/>
      </c>
      <c r="H163" s="61" t="str">
        <f>IF(OR(D163="Beladung aus dem Netz eines anderen Netzbetreibers", D163="Beladung ohne Netznutzung"), "",IF($B163="","",SUMIFS('Ergebnis (detailliert)'!$I$17:$I$1001,'Ergebnis (detailliert)'!$B$17:$B$1001,'Ergebnis (aggregiert)'!$B163,'Ergebnis (detailliert)'!$C$17:$C$1001,'Ergebnis (aggregiert)'!$D163)))</f>
        <v/>
      </c>
      <c r="I163" s="63" t="str">
        <f>IF(OR(D163="Beladung aus dem Netz eines anderen Netzbetreibers", D163="Beladung ohne Netznutzung"), "",IF($B163="","",SUMIFS('Ergebnis (detailliert)'!$K$17:$K$1001,'Ergebnis (detailliert)'!$B$17:$B$1001,'Ergebnis (aggregiert)'!$B163,'Ergebnis (detailliert)'!$C$17:$C$1001,'Ergebnis (aggregiert)'!$D163)))</f>
        <v/>
      </c>
      <c r="J163" s="64" t="str">
        <f>IF(OR(D163="Beladung aus dem Netz eines anderen Netzbetreibers", D163="Beladung ohne Netznutzung"), "",IF($B163="","",SUMIFS('Ergebnis (detailliert)'!$M$17:$M$1001,'Ergebnis (detailliert)'!$B$17:$B$1001,'Ergebnis (aggregiert)'!$B163,'Ergebnis (detailliert)'!$C$17:$C$1001,'Ergebnis (aggregiert)'!$D163)))</f>
        <v/>
      </c>
      <c r="K163" s="52" t="str">
        <f>IFERROR(IF(ISBLANK(B163),"",IF(COUNTIF(Beladung!$B$17:$B$300,'Ergebnis (aggregiert)'!B163)=0,"Fehler: Reiter 'Beladung des Speichers' wurde für diesen Speicher nicht ausgefüllt",IF(COUNTIF(Entladung!$B$17:$B$300,'Ergebnis (aggregiert)'!B163)=0,"Fehler: Reiter 'Entladung des Speichers' wurde für diesen Speicher nicht ausgefüllt",""))),"Fehler: nicht alle Datenblätter für diesen Speicher wurden vollständig befüllt")</f>
        <v/>
      </c>
    </row>
    <row r="164" spans="1:11" x14ac:dyDescent="0.25">
      <c r="A164" s="142" t="str">
        <f>_xlfn.IFNA(VLOOKUP(B164,Stammdaten!$A$17:$B$300,2,FALSE),"")</f>
        <v/>
      </c>
      <c r="B164" s="59" t="str">
        <f>IF(Stammdaten!A164="","",Stammdaten!A164)</f>
        <v/>
      </c>
      <c r="C164" s="59" t="str">
        <f>IF(B164="","",VLOOKUP(B164,Stammdaten!A164:F447,6,FALSE))</f>
        <v/>
      </c>
      <c r="D164" s="60" t="str">
        <f>IF(A164="","",IF(OR(Beladung!C164="Beladung aus dem Netz eines anderen Netzbetreibers",Beladung!C164="Beladung ohne Netznutzung"),Beladung!C164,"Beladung aus dem Netz der "&amp;Stammdaten!$F$3))</f>
        <v/>
      </c>
      <c r="E164" s="60" t="str">
        <f t="shared" si="6"/>
        <v/>
      </c>
      <c r="F164" s="61" t="str">
        <f>IF(OR(D164="Beladung aus dem Netz eines anderen Netzbetreibers", D164="Beladung ohne Netznutzung"),"",IF(B164="","",SUMIFS('Ergebnis (detailliert)'!$E$17:$E$300,'Ergebnis (detailliert)'!$B$17:$B$300,'Ergebnis (aggregiert)'!$B164,'Ergebnis (detailliert)'!$C$17:$C$300,'Ergebnis (aggregiert)'!$D164)))</f>
        <v/>
      </c>
      <c r="G164" s="62" t="str">
        <f>IF(OR(D164="Beladung aus dem Netz eines anderen Netzbetreibers", D164="Beladung ohne Netznutzung"), "",IF($B164="","",SUMIFS('Ergebnis (detailliert)'!$F$17:$F$300,'Ergebnis (detailliert)'!$B$17:$B$300,'Ergebnis (aggregiert)'!$B164,'Ergebnis (detailliert)'!$C$17:$C$300,'Ergebnis (aggregiert)'!$D164)))</f>
        <v/>
      </c>
      <c r="H164" s="61" t="str">
        <f>IF(OR(D164="Beladung aus dem Netz eines anderen Netzbetreibers", D164="Beladung ohne Netznutzung"), "",IF($B164="","",SUMIFS('Ergebnis (detailliert)'!$I$17:$I$1001,'Ergebnis (detailliert)'!$B$17:$B$1001,'Ergebnis (aggregiert)'!$B164,'Ergebnis (detailliert)'!$C$17:$C$1001,'Ergebnis (aggregiert)'!$D164)))</f>
        <v/>
      </c>
      <c r="I164" s="63" t="str">
        <f>IF(OR(D164="Beladung aus dem Netz eines anderen Netzbetreibers", D164="Beladung ohne Netznutzung"), "",IF($B164="","",SUMIFS('Ergebnis (detailliert)'!$K$17:$K$1001,'Ergebnis (detailliert)'!$B$17:$B$1001,'Ergebnis (aggregiert)'!$B164,'Ergebnis (detailliert)'!$C$17:$C$1001,'Ergebnis (aggregiert)'!$D164)))</f>
        <v/>
      </c>
      <c r="J164" s="64" t="str">
        <f>IF(OR(D164="Beladung aus dem Netz eines anderen Netzbetreibers", D164="Beladung ohne Netznutzung"), "",IF($B164="","",SUMIFS('Ergebnis (detailliert)'!$M$17:$M$1001,'Ergebnis (detailliert)'!$B$17:$B$1001,'Ergebnis (aggregiert)'!$B164,'Ergebnis (detailliert)'!$C$17:$C$1001,'Ergebnis (aggregiert)'!$D164)))</f>
        <v/>
      </c>
      <c r="K164" s="52" t="str">
        <f>IFERROR(IF(ISBLANK(B164),"",IF(COUNTIF(Beladung!$B$17:$B$300,'Ergebnis (aggregiert)'!B164)=0,"Fehler: Reiter 'Beladung des Speichers' wurde für diesen Speicher nicht ausgefüllt",IF(COUNTIF(Entladung!$B$17:$B$300,'Ergebnis (aggregiert)'!B164)=0,"Fehler: Reiter 'Entladung des Speichers' wurde für diesen Speicher nicht ausgefüllt",""))),"Fehler: nicht alle Datenblätter für diesen Speicher wurden vollständig befüllt")</f>
        <v/>
      </c>
    </row>
    <row r="165" spans="1:11" x14ac:dyDescent="0.25">
      <c r="A165" s="142" t="str">
        <f>_xlfn.IFNA(VLOOKUP(B165,Stammdaten!$A$17:$B$300,2,FALSE),"")</f>
        <v/>
      </c>
      <c r="B165" s="59" t="str">
        <f>IF(Stammdaten!A165="","",Stammdaten!A165)</f>
        <v/>
      </c>
      <c r="C165" s="59" t="str">
        <f>IF(B165="","",VLOOKUP(B165,Stammdaten!A165:F448,6,FALSE))</f>
        <v/>
      </c>
      <c r="D165" s="60" t="str">
        <f>IF(A165="","",IF(OR(Beladung!C165="Beladung aus dem Netz eines anderen Netzbetreibers",Beladung!C165="Beladung ohne Netznutzung"),Beladung!C165,"Beladung aus dem Netz der "&amp;Stammdaten!$F$3))</f>
        <v/>
      </c>
      <c r="E165" s="60" t="str">
        <f t="shared" si="6"/>
        <v/>
      </c>
      <c r="F165" s="61" t="str">
        <f>IF(OR(D165="Beladung aus dem Netz eines anderen Netzbetreibers", D165="Beladung ohne Netznutzung"),"",IF(B165="","",SUMIFS('Ergebnis (detailliert)'!$E$17:$E$300,'Ergebnis (detailliert)'!$B$17:$B$300,'Ergebnis (aggregiert)'!$B165,'Ergebnis (detailliert)'!$C$17:$C$300,'Ergebnis (aggregiert)'!$D165)))</f>
        <v/>
      </c>
      <c r="G165" s="62" t="str">
        <f>IF(OR(D165="Beladung aus dem Netz eines anderen Netzbetreibers", D165="Beladung ohne Netznutzung"), "",IF($B165="","",SUMIFS('Ergebnis (detailliert)'!$F$17:$F$300,'Ergebnis (detailliert)'!$B$17:$B$300,'Ergebnis (aggregiert)'!$B165,'Ergebnis (detailliert)'!$C$17:$C$300,'Ergebnis (aggregiert)'!$D165)))</f>
        <v/>
      </c>
      <c r="H165" s="61" t="str">
        <f>IF(OR(D165="Beladung aus dem Netz eines anderen Netzbetreibers", D165="Beladung ohne Netznutzung"), "",IF($B165="","",SUMIFS('Ergebnis (detailliert)'!$I$17:$I$1001,'Ergebnis (detailliert)'!$B$17:$B$1001,'Ergebnis (aggregiert)'!$B165,'Ergebnis (detailliert)'!$C$17:$C$1001,'Ergebnis (aggregiert)'!$D165)))</f>
        <v/>
      </c>
      <c r="I165" s="63" t="str">
        <f>IF(OR(D165="Beladung aus dem Netz eines anderen Netzbetreibers", D165="Beladung ohne Netznutzung"), "",IF($B165="","",SUMIFS('Ergebnis (detailliert)'!$K$17:$K$1001,'Ergebnis (detailliert)'!$B$17:$B$1001,'Ergebnis (aggregiert)'!$B165,'Ergebnis (detailliert)'!$C$17:$C$1001,'Ergebnis (aggregiert)'!$D165)))</f>
        <v/>
      </c>
      <c r="J165" s="64" t="str">
        <f>IF(OR(D165="Beladung aus dem Netz eines anderen Netzbetreibers", D165="Beladung ohne Netznutzung"), "",IF($B165="","",SUMIFS('Ergebnis (detailliert)'!$M$17:$M$1001,'Ergebnis (detailliert)'!$B$17:$B$1001,'Ergebnis (aggregiert)'!$B165,'Ergebnis (detailliert)'!$C$17:$C$1001,'Ergebnis (aggregiert)'!$D165)))</f>
        <v/>
      </c>
      <c r="K165" s="52" t="str">
        <f>IFERROR(IF(ISBLANK(B165),"",IF(COUNTIF(Beladung!$B$17:$B$300,'Ergebnis (aggregiert)'!B165)=0,"Fehler: Reiter 'Beladung des Speichers' wurde für diesen Speicher nicht ausgefüllt",IF(COUNTIF(Entladung!$B$17:$B$300,'Ergebnis (aggregiert)'!B165)=0,"Fehler: Reiter 'Entladung des Speichers' wurde für diesen Speicher nicht ausgefüllt",""))),"Fehler: nicht alle Datenblätter für diesen Speicher wurden vollständig befüllt")</f>
        <v/>
      </c>
    </row>
    <row r="166" spans="1:11" x14ac:dyDescent="0.25">
      <c r="A166" s="142" t="str">
        <f>_xlfn.IFNA(VLOOKUP(B166,Stammdaten!$A$17:$B$300,2,FALSE),"")</f>
        <v/>
      </c>
      <c r="B166" s="59" t="str">
        <f>IF(Stammdaten!A166="","",Stammdaten!A166)</f>
        <v/>
      </c>
      <c r="C166" s="59" t="str">
        <f>IF(B166="","",VLOOKUP(B166,Stammdaten!A166:F449,6,FALSE))</f>
        <v/>
      </c>
      <c r="D166" s="60" t="str">
        <f>IF(A166="","",IF(OR(Beladung!C166="Beladung aus dem Netz eines anderen Netzbetreibers",Beladung!C166="Beladung ohne Netznutzung"),Beladung!C166,"Beladung aus dem Netz der "&amp;Stammdaten!$F$3))</f>
        <v/>
      </c>
      <c r="E166" s="60" t="str">
        <f t="shared" si="6"/>
        <v/>
      </c>
      <c r="F166" s="61" t="str">
        <f>IF(OR(D166="Beladung aus dem Netz eines anderen Netzbetreibers", D166="Beladung ohne Netznutzung"),"",IF(B166="","",SUMIFS('Ergebnis (detailliert)'!$E$17:$E$300,'Ergebnis (detailliert)'!$B$17:$B$300,'Ergebnis (aggregiert)'!$B166,'Ergebnis (detailliert)'!$C$17:$C$300,'Ergebnis (aggregiert)'!$D166)))</f>
        <v/>
      </c>
      <c r="G166" s="62" t="str">
        <f>IF(OR(D166="Beladung aus dem Netz eines anderen Netzbetreibers", D166="Beladung ohne Netznutzung"), "",IF($B166="","",SUMIFS('Ergebnis (detailliert)'!$F$17:$F$300,'Ergebnis (detailliert)'!$B$17:$B$300,'Ergebnis (aggregiert)'!$B166,'Ergebnis (detailliert)'!$C$17:$C$300,'Ergebnis (aggregiert)'!$D166)))</f>
        <v/>
      </c>
      <c r="H166" s="61" t="str">
        <f>IF(OR(D166="Beladung aus dem Netz eines anderen Netzbetreibers", D166="Beladung ohne Netznutzung"), "",IF($B166="","",SUMIFS('Ergebnis (detailliert)'!$I$17:$I$1001,'Ergebnis (detailliert)'!$B$17:$B$1001,'Ergebnis (aggregiert)'!$B166,'Ergebnis (detailliert)'!$C$17:$C$1001,'Ergebnis (aggregiert)'!$D166)))</f>
        <v/>
      </c>
      <c r="I166" s="63" t="str">
        <f>IF(OR(D166="Beladung aus dem Netz eines anderen Netzbetreibers", D166="Beladung ohne Netznutzung"), "",IF($B166="","",SUMIFS('Ergebnis (detailliert)'!$K$17:$K$1001,'Ergebnis (detailliert)'!$B$17:$B$1001,'Ergebnis (aggregiert)'!$B166,'Ergebnis (detailliert)'!$C$17:$C$1001,'Ergebnis (aggregiert)'!$D166)))</f>
        <v/>
      </c>
      <c r="J166" s="64" t="str">
        <f>IF(OR(D166="Beladung aus dem Netz eines anderen Netzbetreibers", D166="Beladung ohne Netznutzung"), "",IF($B166="","",SUMIFS('Ergebnis (detailliert)'!$M$17:$M$1001,'Ergebnis (detailliert)'!$B$17:$B$1001,'Ergebnis (aggregiert)'!$B166,'Ergebnis (detailliert)'!$C$17:$C$1001,'Ergebnis (aggregiert)'!$D166)))</f>
        <v/>
      </c>
      <c r="K166" s="52" t="str">
        <f>IFERROR(IF(ISBLANK(B166),"",IF(COUNTIF(Beladung!$B$17:$B$300,'Ergebnis (aggregiert)'!B166)=0,"Fehler: Reiter 'Beladung des Speichers' wurde für diesen Speicher nicht ausgefüllt",IF(COUNTIF(Entladung!$B$17:$B$300,'Ergebnis (aggregiert)'!B166)=0,"Fehler: Reiter 'Entladung des Speichers' wurde für diesen Speicher nicht ausgefüllt",""))),"Fehler: nicht alle Datenblätter für diesen Speicher wurden vollständig befüllt")</f>
        <v/>
      </c>
    </row>
    <row r="167" spans="1:11" x14ac:dyDescent="0.25">
      <c r="A167" s="142" t="str">
        <f>_xlfn.IFNA(VLOOKUP(B167,Stammdaten!$A$17:$B$300,2,FALSE),"")</f>
        <v/>
      </c>
      <c r="B167" s="59" t="str">
        <f>IF(Stammdaten!A167="","",Stammdaten!A167)</f>
        <v/>
      </c>
      <c r="C167" s="59" t="str">
        <f>IF(B167="","",VLOOKUP(B167,Stammdaten!A167:F450,6,FALSE))</f>
        <v/>
      </c>
      <c r="D167" s="60" t="str">
        <f>IF(A167="","",IF(OR(Beladung!C167="Beladung aus dem Netz eines anderen Netzbetreibers",Beladung!C167="Beladung ohne Netznutzung"),Beladung!C167,"Beladung aus dem Netz der "&amp;Stammdaten!$F$3))</f>
        <v/>
      </c>
      <c r="E167" s="60" t="str">
        <f t="shared" si="6"/>
        <v/>
      </c>
      <c r="F167" s="61" t="str">
        <f>IF(OR(D167="Beladung aus dem Netz eines anderen Netzbetreibers", D167="Beladung ohne Netznutzung"),"",IF(B167="","",SUMIFS('Ergebnis (detailliert)'!$E$17:$E$300,'Ergebnis (detailliert)'!$B$17:$B$300,'Ergebnis (aggregiert)'!$B167,'Ergebnis (detailliert)'!$C$17:$C$300,'Ergebnis (aggregiert)'!$D167)))</f>
        <v/>
      </c>
      <c r="G167" s="62" t="str">
        <f>IF(OR(D167="Beladung aus dem Netz eines anderen Netzbetreibers", D167="Beladung ohne Netznutzung"), "",IF($B167="","",SUMIFS('Ergebnis (detailliert)'!$F$17:$F$300,'Ergebnis (detailliert)'!$B$17:$B$300,'Ergebnis (aggregiert)'!$B167,'Ergebnis (detailliert)'!$C$17:$C$300,'Ergebnis (aggregiert)'!$D167)))</f>
        <v/>
      </c>
      <c r="H167" s="61" t="str">
        <f>IF(OR(D167="Beladung aus dem Netz eines anderen Netzbetreibers", D167="Beladung ohne Netznutzung"), "",IF($B167="","",SUMIFS('Ergebnis (detailliert)'!$I$17:$I$1001,'Ergebnis (detailliert)'!$B$17:$B$1001,'Ergebnis (aggregiert)'!$B167,'Ergebnis (detailliert)'!$C$17:$C$1001,'Ergebnis (aggregiert)'!$D167)))</f>
        <v/>
      </c>
      <c r="I167" s="63" t="str">
        <f>IF(OR(D167="Beladung aus dem Netz eines anderen Netzbetreibers", D167="Beladung ohne Netznutzung"), "",IF($B167="","",SUMIFS('Ergebnis (detailliert)'!$K$17:$K$1001,'Ergebnis (detailliert)'!$B$17:$B$1001,'Ergebnis (aggregiert)'!$B167,'Ergebnis (detailliert)'!$C$17:$C$1001,'Ergebnis (aggregiert)'!$D167)))</f>
        <v/>
      </c>
      <c r="J167" s="64" t="str">
        <f>IF(OR(D167="Beladung aus dem Netz eines anderen Netzbetreibers", D167="Beladung ohne Netznutzung"), "",IF($B167="","",SUMIFS('Ergebnis (detailliert)'!$M$17:$M$1001,'Ergebnis (detailliert)'!$B$17:$B$1001,'Ergebnis (aggregiert)'!$B167,'Ergebnis (detailliert)'!$C$17:$C$1001,'Ergebnis (aggregiert)'!$D167)))</f>
        <v/>
      </c>
      <c r="K167" s="52" t="str">
        <f>IFERROR(IF(ISBLANK(B167),"",IF(COUNTIF(Beladung!$B$17:$B$300,'Ergebnis (aggregiert)'!B167)=0,"Fehler: Reiter 'Beladung des Speichers' wurde für diesen Speicher nicht ausgefüllt",IF(COUNTIF(Entladung!$B$17:$B$300,'Ergebnis (aggregiert)'!B167)=0,"Fehler: Reiter 'Entladung des Speichers' wurde für diesen Speicher nicht ausgefüllt",""))),"Fehler: nicht alle Datenblätter für diesen Speicher wurden vollständig befüllt")</f>
        <v/>
      </c>
    </row>
    <row r="168" spans="1:11" x14ac:dyDescent="0.25">
      <c r="A168" s="142" t="str">
        <f>_xlfn.IFNA(VLOOKUP(B168,Stammdaten!$A$17:$B$300,2,FALSE),"")</f>
        <v/>
      </c>
      <c r="B168" s="59" t="str">
        <f>IF(Stammdaten!A168="","",Stammdaten!A168)</f>
        <v/>
      </c>
      <c r="C168" s="59" t="str">
        <f>IF(B168="","",VLOOKUP(B168,Stammdaten!A168:F451,6,FALSE))</f>
        <v/>
      </c>
      <c r="D168" s="60" t="str">
        <f>IF(A168="","",IF(OR(Beladung!C168="Beladung aus dem Netz eines anderen Netzbetreibers",Beladung!C168="Beladung ohne Netznutzung"),Beladung!C168,"Beladung aus dem Netz der "&amp;Stammdaten!$F$3))</f>
        <v/>
      </c>
      <c r="E168" s="60" t="str">
        <f t="shared" si="6"/>
        <v/>
      </c>
      <c r="F168" s="61" t="str">
        <f>IF(OR(D168="Beladung aus dem Netz eines anderen Netzbetreibers", D168="Beladung ohne Netznutzung"),"",IF(B168="","",SUMIFS('Ergebnis (detailliert)'!$E$17:$E$300,'Ergebnis (detailliert)'!$B$17:$B$300,'Ergebnis (aggregiert)'!$B168,'Ergebnis (detailliert)'!$C$17:$C$300,'Ergebnis (aggregiert)'!$D168)))</f>
        <v/>
      </c>
      <c r="G168" s="62" t="str">
        <f>IF(OR(D168="Beladung aus dem Netz eines anderen Netzbetreibers", D168="Beladung ohne Netznutzung"), "",IF($B168="","",SUMIFS('Ergebnis (detailliert)'!$F$17:$F$300,'Ergebnis (detailliert)'!$B$17:$B$300,'Ergebnis (aggregiert)'!$B168,'Ergebnis (detailliert)'!$C$17:$C$300,'Ergebnis (aggregiert)'!$D168)))</f>
        <v/>
      </c>
      <c r="H168" s="61" t="str">
        <f>IF(OR(D168="Beladung aus dem Netz eines anderen Netzbetreibers", D168="Beladung ohne Netznutzung"), "",IF($B168="","",SUMIFS('Ergebnis (detailliert)'!$I$17:$I$1001,'Ergebnis (detailliert)'!$B$17:$B$1001,'Ergebnis (aggregiert)'!$B168,'Ergebnis (detailliert)'!$C$17:$C$1001,'Ergebnis (aggregiert)'!$D168)))</f>
        <v/>
      </c>
      <c r="I168" s="63" t="str">
        <f>IF(OR(D168="Beladung aus dem Netz eines anderen Netzbetreibers", D168="Beladung ohne Netznutzung"), "",IF($B168="","",SUMIFS('Ergebnis (detailliert)'!$K$17:$K$1001,'Ergebnis (detailliert)'!$B$17:$B$1001,'Ergebnis (aggregiert)'!$B168,'Ergebnis (detailliert)'!$C$17:$C$1001,'Ergebnis (aggregiert)'!$D168)))</f>
        <v/>
      </c>
      <c r="J168" s="64" t="str">
        <f>IF(OR(D168="Beladung aus dem Netz eines anderen Netzbetreibers", D168="Beladung ohne Netznutzung"), "",IF($B168="","",SUMIFS('Ergebnis (detailliert)'!$M$17:$M$1001,'Ergebnis (detailliert)'!$B$17:$B$1001,'Ergebnis (aggregiert)'!$B168,'Ergebnis (detailliert)'!$C$17:$C$1001,'Ergebnis (aggregiert)'!$D168)))</f>
        <v/>
      </c>
      <c r="K168" s="52" t="str">
        <f>IFERROR(IF(ISBLANK(B168),"",IF(COUNTIF(Beladung!$B$17:$B$300,'Ergebnis (aggregiert)'!B168)=0,"Fehler: Reiter 'Beladung des Speichers' wurde für diesen Speicher nicht ausgefüllt",IF(COUNTIF(Entladung!$B$17:$B$300,'Ergebnis (aggregiert)'!B168)=0,"Fehler: Reiter 'Entladung des Speichers' wurde für diesen Speicher nicht ausgefüllt",""))),"Fehler: nicht alle Datenblätter für diesen Speicher wurden vollständig befüllt")</f>
        <v/>
      </c>
    </row>
    <row r="169" spans="1:11" x14ac:dyDescent="0.25">
      <c r="A169" s="142" t="str">
        <f>_xlfn.IFNA(VLOOKUP(B169,Stammdaten!$A$17:$B$300,2,FALSE),"")</f>
        <v/>
      </c>
      <c r="B169" s="59" t="str">
        <f>IF(Stammdaten!A169="","",Stammdaten!A169)</f>
        <v/>
      </c>
      <c r="C169" s="59" t="str">
        <f>IF(B169="","",VLOOKUP(B169,Stammdaten!A169:F452,6,FALSE))</f>
        <v/>
      </c>
      <c r="D169" s="60" t="str">
        <f>IF(A169="","",IF(OR(Beladung!C169="Beladung aus dem Netz eines anderen Netzbetreibers",Beladung!C169="Beladung ohne Netznutzung"),Beladung!C169,"Beladung aus dem Netz der "&amp;Stammdaten!$F$3))</f>
        <v/>
      </c>
      <c r="E169" s="60" t="str">
        <f t="shared" si="6"/>
        <v/>
      </c>
      <c r="F169" s="61" t="str">
        <f>IF(OR(D169="Beladung aus dem Netz eines anderen Netzbetreibers", D169="Beladung ohne Netznutzung"),"",IF(B169="","",SUMIFS('Ergebnis (detailliert)'!$E$17:$E$300,'Ergebnis (detailliert)'!$B$17:$B$300,'Ergebnis (aggregiert)'!$B169,'Ergebnis (detailliert)'!$C$17:$C$300,'Ergebnis (aggregiert)'!$D169)))</f>
        <v/>
      </c>
      <c r="G169" s="62" t="str">
        <f>IF(OR(D169="Beladung aus dem Netz eines anderen Netzbetreibers", D169="Beladung ohne Netznutzung"), "",IF($B169="","",SUMIFS('Ergebnis (detailliert)'!$F$17:$F$300,'Ergebnis (detailliert)'!$B$17:$B$300,'Ergebnis (aggregiert)'!$B169,'Ergebnis (detailliert)'!$C$17:$C$300,'Ergebnis (aggregiert)'!$D169)))</f>
        <v/>
      </c>
      <c r="H169" s="61" t="str">
        <f>IF(OR(D169="Beladung aus dem Netz eines anderen Netzbetreibers", D169="Beladung ohne Netznutzung"), "",IF($B169="","",SUMIFS('Ergebnis (detailliert)'!$I$17:$I$1001,'Ergebnis (detailliert)'!$B$17:$B$1001,'Ergebnis (aggregiert)'!$B169,'Ergebnis (detailliert)'!$C$17:$C$1001,'Ergebnis (aggregiert)'!$D169)))</f>
        <v/>
      </c>
      <c r="I169" s="63" t="str">
        <f>IF(OR(D169="Beladung aus dem Netz eines anderen Netzbetreibers", D169="Beladung ohne Netznutzung"), "",IF($B169="","",SUMIFS('Ergebnis (detailliert)'!$K$17:$K$1001,'Ergebnis (detailliert)'!$B$17:$B$1001,'Ergebnis (aggregiert)'!$B169,'Ergebnis (detailliert)'!$C$17:$C$1001,'Ergebnis (aggregiert)'!$D169)))</f>
        <v/>
      </c>
      <c r="J169" s="64" t="str">
        <f>IF(OR(D169="Beladung aus dem Netz eines anderen Netzbetreibers", D169="Beladung ohne Netznutzung"), "",IF($B169="","",SUMIFS('Ergebnis (detailliert)'!$M$17:$M$1001,'Ergebnis (detailliert)'!$B$17:$B$1001,'Ergebnis (aggregiert)'!$B169,'Ergebnis (detailliert)'!$C$17:$C$1001,'Ergebnis (aggregiert)'!$D169)))</f>
        <v/>
      </c>
      <c r="K169" s="52" t="str">
        <f>IFERROR(IF(ISBLANK(B169),"",IF(COUNTIF(Beladung!$B$17:$B$300,'Ergebnis (aggregiert)'!B169)=0,"Fehler: Reiter 'Beladung des Speichers' wurde für diesen Speicher nicht ausgefüllt",IF(COUNTIF(Entladung!$B$17:$B$300,'Ergebnis (aggregiert)'!B169)=0,"Fehler: Reiter 'Entladung des Speichers' wurde für diesen Speicher nicht ausgefüllt",""))),"Fehler: nicht alle Datenblätter für diesen Speicher wurden vollständig befüllt")</f>
        <v/>
      </c>
    </row>
    <row r="170" spans="1:11" x14ac:dyDescent="0.25">
      <c r="A170" s="142" t="str">
        <f>_xlfn.IFNA(VLOOKUP(B170,Stammdaten!$A$17:$B$300,2,FALSE),"")</f>
        <v/>
      </c>
      <c r="B170" s="59" t="str">
        <f>IF(Stammdaten!A170="","",Stammdaten!A170)</f>
        <v/>
      </c>
      <c r="C170" s="59" t="str">
        <f>IF(B170="","",VLOOKUP(B170,Stammdaten!A170:F453,6,FALSE))</f>
        <v/>
      </c>
      <c r="D170" s="60" t="str">
        <f>IF(A170="","",IF(OR(Beladung!C170="Beladung aus dem Netz eines anderen Netzbetreibers",Beladung!C170="Beladung ohne Netznutzung"),Beladung!C170,"Beladung aus dem Netz der "&amp;Stammdaten!$F$3))</f>
        <v/>
      </c>
      <c r="E170" s="60" t="str">
        <f t="shared" si="6"/>
        <v/>
      </c>
      <c r="F170" s="61" t="str">
        <f>IF(OR(D170="Beladung aus dem Netz eines anderen Netzbetreibers", D170="Beladung ohne Netznutzung"),"",IF(B170="","",SUMIFS('Ergebnis (detailliert)'!$E$17:$E$300,'Ergebnis (detailliert)'!$B$17:$B$300,'Ergebnis (aggregiert)'!$B170,'Ergebnis (detailliert)'!$C$17:$C$300,'Ergebnis (aggregiert)'!$D170)))</f>
        <v/>
      </c>
      <c r="G170" s="62" t="str">
        <f>IF(OR(D170="Beladung aus dem Netz eines anderen Netzbetreibers", D170="Beladung ohne Netznutzung"), "",IF($B170="","",SUMIFS('Ergebnis (detailliert)'!$F$17:$F$300,'Ergebnis (detailliert)'!$B$17:$B$300,'Ergebnis (aggregiert)'!$B170,'Ergebnis (detailliert)'!$C$17:$C$300,'Ergebnis (aggregiert)'!$D170)))</f>
        <v/>
      </c>
      <c r="H170" s="61" t="str">
        <f>IF(OR(D170="Beladung aus dem Netz eines anderen Netzbetreibers", D170="Beladung ohne Netznutzung"), "",IF($B170="","",SUMIFS('Ergebnis (detailliert)'!$I$17:$I$1001,'Ergebnis (detailliert)'!$B$17:$B$1001,'Ergebnis (aggregiert)'!$B170,'Ergebnis (detailliert)'!$C$17:$C$1001,'Ergebnis (aggregiert)'!$D170)))</f>
        <v/>
      </c>
      <c r="I170" s="63" t="str">
        <f>IF(OR(D170="Beladung aus dem Netz eines anderen Netzbetreibers", D170="Beladung ohne Netznutzung"), "",IF($B170="","",SUMIFS('Ergebnis (detailliert)'!$K$17:$K$1001,'Ergebnis (detailliert)'!$B$17:$B$1001,'Ergebnis (aggregiert)'!$B170,'Ergebnis (detailliert)'!$C$17:$C$1001,'Ergebnis (aggregiert)'!$D170)))</f>
        <v/>
      </c>
      <c r="J170" s="64" t="str">
        <f>IF(OR(D170="Beladung aus dem Netz eines anderen Netzbetreibers", D170="Beladung ohne Netznutzung"), "",IF($B170="","",SUMIFS('Ergebnis (detailliert)'!$M$17:$M$1001,'Ergebnis (detailliert)'!$B$17:$B$1001,'Ergebnis (aggregiert)'!$B170,'Ergebnis (detailliert)'!$C$17:$C$1001,'Ergebnis (aggregiert)'!$D170)))</f>
        <v/>
      </c>
      <c r="K170" s="52" t="str">
        <f>IFERROR(IF(ISBLANK(B170),"",IF(COUNTIF(Beladung!$B$17:$B$300,'Ergebnis (aggregiert)'!B170)=0,"Fehler: Reiter 'Beladung des Speichers' wurde für diesen Speicher nicht ausgefüllt",IF(COUNTIF(Entladung!$B$17:$B$300,'Ergebnis (aggregiert)'!B170)=0,"Fehler: Reiter 'Entladung des Speichers' wurde für diesen Speicher nicht ausgefüllt",""))),"Fehler: nicht alle Datenblätter für diesen Speicher wurden vollständig befüllt")</f>
        <v/>
      </c>
    </row>
    <row r="171" spans="1:11" x14ac:dyDescent="0.25">
      <c r="A171" s="142" t="str">
        <f>_xlfn.IFNA(VLOOKUP(B171,Stammdaten!$A$17:$B$300,2,FALSE),"")</f>
        <v/>
      </c>
      <c r="B171" s="59" t="str">
        <f>IF(Stammdaten!A171="","",Stammdaten!A171)</f>
        <v/>
      </c>
      <c r="C171" s="59" t="str">
        <f>IF(B171="","",VLOOKUP(B171,Stammdaten!A171:F454,6,FALSE))</f>
        <v/>
      </c>
      <c r="D171" s="60" t="str">
        <f>IF(A171="","",IF(OR(Beladung!C171="Beladung aus dem Netz eines anderen Netzbetreibers",Beladung!C171="Beladung ohne Netznutzung"),Beladung!C171,"Beladung aus dem Netz der "&amp;Stammdaten!$F$3))</f>
        <v/>
      </c>
      <c r="E171" s="60" t="str">
        <f t="shared" si="6"/>
        <v/>
      </c>
      <c r="F171" s="61" t="str">
        <f>IF(OR(D171="Beladung aus dem Netz eines anderen Netzbetreibers", D171="Beladung ohne Netznutzung"),"",IF(B171="","",SUMIFS('Ergebnis (detailliert)'!$E$17:$E$300,'Ergebnis (detailliert)'!$B$17:$B$300,'Ergebnis (aggregiert)'!$B171,'Ergebnis (detailliert)'!$C$17:$C$300,'Ergebnis (aggregiert)'!$D171)))</f>
        <v/>
      </c>
      <c r="G171" s="62" t="str">
        <f>IF(OR(D171="Beladung aus dem Netz eines anderen Netzbetreibers", D171="Beladung ohne Netznutzung"), "",IF($B171="","",SUMIFS('Ergebnis (detailliert)'!$F$17:$F$300,'Ergebnis (detailliert)'!$B$17:$B$300,'Ergebnis (aggregiert)'!$B171,'Ergebnis (detailliert)'!$C$17:$C$300,'Ergebnis (aggregiert)'!$D171)))</f>
        <v/>
      </c>
      <c r="H171" s="61" t="str">
        <f>IF(OR(D171="Beladung aus dem Netz eines anderen Netzbetreibers", D171="Beladung ohne Netznutzung"), "",IF($B171="","",SUMIFS('Ergebnis (detailliert)'!$I$17:$I$1001,'Ergebnis (detailliert)'!$B$17:$B$1001,'Ergebnis (aggregiert)'!$B171,'Ergebnis (detailliert)'!$C$17:$C$1001,'Ergebnis (aggregiert)'!$D171)))</f>
        <v/>
      </c>
      <c r="I171" s="63" t="str">
        <f>IF(OR(D171="Beladung aus dem Netz eines anderen Netzbetreibers", D171="Beladung ohne Netznutzung"), "",IF($B171="","",SUMIFS('Ergebnis (detailliert)'!$K$17:$K$1001,'Ergebnis (detailliert)'!$B$17:$B$1001,'Ergebnis (aggregiert)'!$B171,'Ergebnis (detailliert)'!$C$17:$C$1001,'Ergebnis (aggregiert)'!$D171)))</f>
        <v/>
      </c>
      <c r="J171" s="64" t="str">
        <f>IF(OR(D171="Beladung aus dem Netz eines anderen Netzbetreibers", D171="Beladung ohne Netznutzung"), "",IF($B171="","",SUMIFS('Ergebnis (detailliert)'!$M$17:$M$1001,'Ergebnis (detailliert)'!$B$17:$B$1001,'Ergebnis (aggregiert)'!$B171,'Ergebnis (detailliert)'!$C$17:$C$1001,'Ergebnis (aggregiert)'!$D171)))</f>
        <v/>
      </c>
      <c r="K171" s="52" t="str">
        <f>IFERROR(IF(ISBLANK(B171),"",IF(COUNTIF(Beladung!$B$17:$B$300,'Ergebnis (aggregiert)'!B171)=0,"Fehler: Reiter 'Beladung des Speichers' wurde für diesen Speicher nicht ausgefüllt",IF(COUNTIF(Entladung!$B$17:$B$300,'Ergebnis (aggregiert)'!B171)=0,"Fehler: Reiter 'Entladung des Speichers' wurde für diesen Speicher nicht ausgefüllt",""))),"Fehler: nicht alle Datenblätter für diesen Speicher wurden vollständig befüllt")</f>
        <v/>
      </c>
    </row>
    <row r="172" spans="1:11" x14ac:dyDescent="0.25">
      <c r="A172" s="142" t="str">
        <f>_xlfn.IFNA(VLOOKUP(B172,Stammdaten!$A$17:$B$300,2,FALSE),"")</f>
        <v/>
      </c>
      <c r="B172" s="59" t="str">
        <f>IF(Stammdaten!A172="","",Stammdaten!A172)</f>
        <v/>
      </c>
      <c r="C172" s="59" t="str">
        <f>IF(B172="","",VLOOKUP(B172,Stammdaten!A172:F455,6,FALSE))</f>
        <v/>
      </c>
      <c r="D172" s="60" t="str">
        <f>IF(A172="","",IF(OR(Beladung!C172="Beladung aus dem Netz eines anderen Netzbetreibers",Beladung!C172="Beladung ohne Netznutzung"),Beladung!C172,"Beladung aus dem Netz der "&amp;Stammdaten!$F$3))</f>
        <v/>
      </c>
      <c r="E172" s="60" t="str">
        <f t="shared" si="6"/>
        <v/>
      </c>
      <c r="F172" s="61" t="str">
        <f>IF(OR(D172="Beladung aus dem Netz eines anderen Netzbetreibers", D172="Beladung ohne Netznutzung"),"",IF(B172="","",SUMIFS('Ergebnis (detailliert)'!$E$17:$E$300,'Ergebnis (detailliert)'!$B$17:$B$300,'Ergebnis (aggregiert)'!$B172,'Ergebnis (detailliert)'!$C$17:$C$300,'Ergebnis (aggregiert)'!$D172)))</f>
        <v/>
      </c>
      <c r="G172" s="62" t="str">
        <f>IF(OR(D172="Beladung aus dem Netz eines anderen Netzbetreibers", D172="Beladung ohne Netznutzung"), "",IF($B172="","",SUMIFS('Ergebnis (detailliert)'!$F$17:$F$300,'Ergebnis (detailliert)'!$B$17:$B$300,'Ergebnis (aggregiert)'!$B172,'Ergebnis (detailliert)'!$C$17:$C$300,'Ergebnis (aggregiert)'!$D172)))</f>
        <v/>
      </c>
      <c r="H172" s="61" t="str">
        <f>IF(OR(D172="Beladung aus dem Netz eines anderen Netzbetreibers", D172="Beladung ohne Netznutzung"), "",IF($B172="","",SUMIFS('Ergebnis (detailliert)'!$I$17:$I$1001,'Ergebnis (detailliert)'!$B$17:$B$1001,'Ergebnis (aggregiert)'!$B172,'Ergebnis (detailliert)'!$C$17:$C$1001,'Ergebnis (aggregiert)'!$D172)))</f>
        <v/>
      </c>
      <c r="I172" s="63" t="str">
        <f>IF(OR(D172="Beladung aus dem Netz eines anderen Netzbetreibers", D172="Beladung ohne Netznutzung"), "",IF($B172="","",SUMIFS('Ergebnis (detailliert)'!$K$17:$K$1001,'Ergebnis (detailliert)'!$B$17:$B$1001,'Ergebnis (aggregiert)'!$B172,'Ergebnis (detailliert)'!$C$17:$C$1001,'Ergebnis (aggregiert)'!$D172)))</f>
        <v/>
      </c>
      <c r="J172" s="64" t="str">
        <f>IF(OR(D172="Beladung aus dem Netz eines anderen Netzbetreibers", D172="Beladung ohne Netznutzung"), "",IF($B172="","",SUMIFS('Ergebnis (detailliert)'!$M$17:$M$1001,'Ergebnis (detailliert)'!$B$17:$B$1001,'Ergebnis (aggregiert)'!$B172,'Ergebnis (detailliert)'!$C$17:$C$1001,'Ergebnis (aggregiert)'!$D172)))</f>
        <v/>
      </c>
      <c r="K172" s="52" t="str">
        <f>IFERROR(IF(ISBLANK(B172),"",IF(COUNTIF(Beladung!$B$17:$B$300,'Ergebnis (aggregiert)'!B172)=0,"Fehler: Reiter 'Beladung des Speichers' wurde für diesen Speicher nicht ausgefüllt",IF(COUNTIF(Entladung!$B$17:$B$300,'Ergebnis (aggregiert)'!B172)=0,"Fehler: Reiter 'Entladung des Speichers' wurde für diesen Speicher nicht ausgefüllt",""))),"Fehler: nicht alle Datenblätter für diesen Speicher wurden vollständig befüllt")</f>
        <v/>
      </c>
    </row>
    <row r="173" spans="1:11" x14ac:dyDescent="0.25">
      <c r="A173" s="142" t="str">
        <f>_xlfn.IFNA(VLOOKUP(B173,Stammdaten!$A$17:$B$300,2,FALSE),"")</f>
        <v/>
      </c>
      <c r="B173" s="59" t="str">
        <f>IF(Stammdaten!A173="","",Stammdaten!A173)</f>
        <v/>
      </c>
      <c r="C173" s="59" t="str">
        <f>IF(B173="","",VLOOKUP(B173,Stammdaten!A173:F456,6,FALSE))</f>
        <v/>
      </c>
      <c r="D173" s="60" t="str">
        <f>IF(A173="","",IF(OR(Beladung!C173="Beladung aus dem Netz eines anderen Netzbetreibers",Beladung!C173="Beladung ohne Netznutzung"),Beladung!C173,"Beladung aus dem Netz der "&amp;Stammdaten!$F$3))</f>
        <v/>
      </c>
      <c r="E173" s="60" t="str">
        <f t="shared" si="6"/>
        <v/>
      </c>
      <c r="F173" s="61" t="str">
        <f>IF(OR(D173="Beladung aus dem Netz eines anderen Netzbetreibers", D173="Beladung ohne Netznutzung"),"",IF(B173="","",SUMIFS('Ergebnis (detailliert)'!$E$17:$E$300,'Ergebnis (detailliert)'!$B$17:$B$300,'Ergebnis (aggregiert)'!$B173,'Ergebnis (detailliert)'!$C$17:$C$300,'Ergebnis (aggregiert)'!$D173)))</f>
        <v/>
      </c>
      <c r="G173" s="62" t="str">
        <f>IF(OR(D173="Beladung aus dem Netz eines anderen Netzbetreibers", D173="Beladung ohne Netznutzung"), "",IF($B173="","",SUMIFS('Ergebnis (detailliert)'!$F$17:$F$300,'Ergebnis (detailliert)'!$B$17:$B$300,'Ergebnis (aggregiert)'!$B173,'Ergebnis (detailliert)'!$C$17:$C$300,'Ergebnis (aggregiert)'!$D173)))</f>
        <v/>
      </c>
      <c r="H173" s="61" t="str">
        <f>IF(OR(D173="Beladung aus dem Netz eines anderen Netzbetreibers", D173="Beladung ohne Netznutzung"), "",IF($B173="","",SUMIFS('Ergebnis (detailliert)'!$I$17:$I$1001,'Ergebnis (detailliert)'!$B$17:$B$1001,'Ergebnis (aggregiert)'!$B173,'Ergebnis (detailliert)'!$C$17:$C$1001,'Ergebnis (aggregiert)'!$D173)))</f>
        <v/>
      </c>
      <c r="I173" s="63" t="str">
        <f>IF(OR(D173="Beladung aus dem Netz eines anderen Netzbetreibers", D173="Beladung ohne Netznutzung"), "",IF($B173="","",SUMIFS('Ergebnis (detailliert)'!$K$17:$K$1001,'Ergebnis (detailliert)'!$B$17:$B$1001,'Ergebnis (aggregiert)'!$B173,'Ergebnis (detailliert)'!$C$17:$C$1001,'Ergebnis (aggregiert)'!$D173)))</f>
        <v/>
      </c>
      <c r="J173" s="64" t="str">
        <f>IF(OR(D173="Beladung aus dem Netz eines anderen Netzbetreibers", D173="Beladung ohne Netznutzung"), "",IF($B173="","",SUMIFS('Ergebnis (detailliert)'!$M$17:$M$1001,'Ergebnis (detailliert)'!$B$17:$B$1001,'Ergebnis (aggregiert)'!$B173,'Ergebnis (detailliert)'!$C$17:$C$1001,'Ergebnis (aggregiert)'!$D173)))</f>
        <v/>
      </c>
      <c r="K173" s="52" t="str">
        <f>IFERROR(IF(ISBLANK(B173),"",IF(COUNTIF(Beladung!$B$17:$B$300,'Ergebnis (aggregiert)'!B173)=0,"Fehler: Reiter 'Beladung des Speichers' wurde für diesen Speicher nicht ausgefüllt",IF(COUNTIF(Entladung!$B$17:$B$300,'Ergebnis (aggregiert)'!B173)=0,"Fehler: Reiter 'Entladung des Speichers' wurde für diesen Speicher nicht ausgefüllt",""))),"Fehler: nicht alle Datenblätter für diesen Speicher wurden vollständig befüllt")</f>
        <v/>
      </c>
    </row>
    <row r="174" spans="1:11" x14ac:dyDescent="0.25">
      <c r="A174" s="142" t="str">
        <f>_xlfn.IFNA(VLOOKUP(B174,Stammdaten!$A$17:$B$300,2,FALSE),"")</f>
        <v/>
      </c>
      <c r="B174" s="59" t="str">
        <f>IF(Stammdaten!A174="","",Stammdaten!A174)</f>
        <v/>
      </c>
      <c r="C174" s="59" t="str">
        <f>IF(B174="","",VLOOKUP(B174,Stammdaten!A174:F457,6,FALSE))</f>
        <v/>
      </c>
      <c r="D174" s="60" t="str">
        <f>IF(A174="","",IF(OR(Beladung!C174="Beladung aus dem Netz eines anderen Netzbetreibers",Beladung!C174="Beladung ohne Netznutzung"),Beladung!C174,"Beladung aus dem Netz der "&amp;Stammdaten!$F$3))</f>
        <v/>
      </c>
      <c r="E174" s="60" t="str">
        <f t="shared" si="6"/>
        <v/>
      </c>
      <c r="F174" s="61" t="str">
        <f>IF(OR(D174="Beladung aus dem Netz eines anderen Netzbetreibers", D174="Beladung ohne Netznutzung"),"",IF(B174="","",SUMIFS('Ergebnis (detailliert)'!$E$17:$E$300,'Ergebnis (detailliert)'!$B$17:$B$300,'Ergebnis (aggregiert)'!$B174,'Ergebnis (detailliert)'!$C$17:$C$300,'Ergebnis (aggregiert)'!$D174)))</f>
        <v/>
      </c>
      <c r="G174" s="62" t="str">
        <f>IF(OR(D174="Beladung aus dem Netz eines anderen Netzbetreibers", D174="Beladung ohne Netznutzung"), "",IF($B174="","",SUMIFS('Ergebnis (detailliert)'!$F$17:$F$300,'Ergebnis (detailliert)'!$B$17:$B$300,'Ergebnis (aggregiert)'!$B174,'Ergebnis (detailliert)'!$C$17:$C$300,'Ergebnis (aggregiert)'!$D174)))</f>
        <v/>
      </c>
      <c r="H174" s="61" t="str">
        <f>IF(OR(D174="Beladung aus dem Netz eines anderen Netzbetreibers", D174="Beladung ohne Netznutzung"), "",IF($B174="","",SUMIFS('Ergebnis (detailliert)'!$I$17:$I$1001,'Ergebnis (detailliert)'!$B$17:$B$1001,'Ergebnis (aggregiert)'!$B174,'Ergebnis (detailliert)'!$C$17:$C$1001,'Ergebnis (aggregiert)'!$D174)))</f>
        <v/>
      </c>
      <c r="I174" s="63" t="str">
        <f>IF(OR(D174="Beladung aus dem Netz eines anderen Netzbetreibers", D174="Beladung ohne Netznutzung"), "",IF($B174="","",SUMIFS('Ergebnis (detailliert)'!$K$17:$K$1001,'Ergebnis (detailliert)'!$B$17:$B$1001,'Ergebnis (aggregiert)'!$B174,'Ergebnis (detailliert)'!$C$17:$C$1001,'Ergebnis (aggregiert)'!$D174)))</f>
        <v/>
      </c>
      <c r="J174" s="64" t="str">
        <f>IF(OR(D174="Beladung aus dem Netz eines anderen Netzbetreibers", D174="Beladung ohne Netznutzung"), "",IF($B174="","",SUMIFS('Ergebnis (detailliert)'!$M$17:$M$1001,'Ergebnis (detailliert)'!$B$17:$B$1001,'Ergebnis (aggregiert)'!$B174,'Ergebnis (detailliert)'!$C$17:$C$1001,'Ergebnis (aggregiert)'!$D174)))</f>
        <v/>
      </c>
      <c r="K174" s="52" t="str">
        <f>IFERROR(IF(ISBLANK(B174),"",IF(COUNTIF(Beladung!$B$17:$B$300,'Ergebnis (aggregiert)'!B174)=0,"Fehler: Reiter 'Beladung des Speichers' wurde für diesen Speicher nicht ausgefüllt",IF(COUNTIF(Entladung!$B$17:$B$300,'Ergebnis (aggregiert)'!B174)=0,"Fehler: Reiter 'Entladung des Speichers' wurde für diesen Speicher nicht ausgefüllt",""))),"Fehler: nicht alle Datenblätter für diesen Speicher wurden vollständig befüllt")</f>
        <v/>
      </c>
    </row>
    <row r="175" spans="1:11" x14ac:dyDescent="0.25">
      <c r="A175" s="142" t="str">
        <f>_xlfn.IFNA(VLOOKUP(B175,Stammdaten!$A$17:$B$300,2,FALSE),"")</f>
        <v/>
      </c>
      <c r="B175" s="59" t="str">
        <f>IF(Stammdaten!A175="","",Stammdaten!A175)</f>
        <v/>
      </c>
      <c r="C175" s="59" t="str">
        <f>IF(B175="","",VLOOKUP(B175,Stammdaten!A175:F458,6,FALSE))</f>
        <v/>
      </c>
      <c r="D175" s="60" t="str">
        <f>IF(A175="","",IF(OR(Beladung!C175="Beladung aus dem Netz eines anderen Netzbetreibers",Beladung!C175="Beladung ohne Netznutzung"),Beladung!C175,"Beladung aus dem Netz der "&amp;Stammdaten!$F$3))</f>
        <v/>
      </c>
      <c r="E175" s="60" t="str">
        <f t="shared" si="6"/>
        <v/>
      </c>
      <c r="F175" s="61" t="str">
        <f>IF(OR(D175="Beladung aus dem Netz eines anderen Netzbetreibers", D175="Beladung ohne Netznutzung"),"",IF(B175="","",SUMIFS('Ergebnis (detailliert)'!$E$17:$E$300,'Ergebnis (detailliert)'!$B$17:$B$300,'Ergebnis (aggregiert)'!$B175,'Ergebnis (detailliert)'!$C$17:$C$300,'Ergebnis (aggregiert)'!$D175)))</f>
        <v/>
      </c>
      <c r="G175" s="62" t="str">
        <f>IF(OR(D175="Beladung aus dem Netz eines anderen Netzbetreibers", D175="Beladung ohne Netznutzung"), "",IF($B175="","",SUMIFS('Ergebnis (detailliert)'!$F$17:$F$300,'Ergebnis (detailliert)'!$B$17:$B$300,'Ergebnis (aggregiert)'!$B175,'Ergebnis (detailliert)'!$C$17:$C$300,'Ergebnis (aggregiert)'!$D175)))</f>
        <v/>
      </c>
      <c r="H175" s="61" t="str">
        <f>IF(OR(D175="Beladung aus dem Netz eines anderen Netzbetreibers", D175="Beladung ohne Netznutzung"), "",IF($B175="","",SUMIFS('Ergebnis (detailliert)'!$I$17:$I$1001,'Ergebnis (detailliert)'!$B$17:$B$1001,'Ergebnis (aggregiert)'!$B175,'Ergebnis (detailliert)'!$C$17:$C$1001,'Ergebnis (aggregiert)'!$D175)))</f>
        <v/>
      </c>
      <c r="I175" s="63" t="str">
        <f>IF(OR(D175="Beladung aus dem Netz eines anderen Netzbetreibers", D175="Beladung ohne Netznutzung"), "",IF($B175="","",SUMIFS('Ergebnis (detailliert)'!$K$17:$K$1001,'Ergebnis (detailliert)'!$B$17:$B$1001,'Ergebnis (aggregiert)'!$B175,'Ergebnis (detailliert)'!$C$17:$C$1001,'Ergebnis (aggregiert)'!$D175)))</f>
        <v/>
      </c>
      <c r="J175" s="64" t="str">
        <f>IF(OR(D175="Beladung aus dem Netz eines anderen Netzbetreibers", D175="Beladung ohne Netznutzung"), "",IF($B175="","",SUMIFS('Ergebnis (detailliert)'!$M$17:$M$1001,'Ergebnis (detailliert)'!$B$17:$B$1001,'Ergebnis (aggregiert)'!$B175,'Ergebnis (detailliert)'!$C$17:$C$1001,'Ergebnis (aggregiert)'!$D175)))</f>
        <v/>
      </c>
      <c r="K175" s="52" t="str">
        <f>IFERROR(IF(ISBLANK(B175),"",IF(COUNTIF(Beladung!$B$17:$B$300,'Ergebnis (aggregiert)'!B175)=0,"Fehler: Reiter 'Beladung des Speichers' wurde für diesen Speicher nicht ausgefüllt",IF(COUNTIF(Entladung!$B$17:$B$300,'Ergebnis (aggregiert)'!B175)=0,"Fehler: Reiter 'Entladung des Speichers' wurde für diesen Speicher nicht ausgefüllt",""))),"Fehler: nicht alle Datenblätter für diesen Speicher wurden vollständig befüllt")</f>
        <v/>
      </c>
    </row>
    <row r="176" spans="1:11" x14ac:dyDescent="0.25">
      <c r="A176" s="142" t="str">
        <f>_xlfn.IFNA(VLOOKUP(B176,Stammdaten!$A$17:$B$300,2,FALSE),"")</f>
        <v/>
      </c>
      <c r="B176" s="59" t="str">
        <f>IF(Stammdaten!A176="","",Stammdaten!A176)</f>
        <v/>
      </c>
      <c r="C176" s="59" t="str">
        <f>IF(B176="","",VLOOKUP(B176,Stammdaten!A176:F459,6,FALSE))</f>
        <v/>
      </c>
      <c r="D176" s="60" t="str">
        <f>IF(A176="","",IF(OR(Beladung!C176="Beladung aus dem Netz eines anderen Netzbetreibers",Beladung!C176="Beladung ohne Netznutzung"),Beladung!C176,"Beladung aus dem Netz der "&amp;Stammdaten!$F$3))</f>
        <v/>
      </c>
      <c r="E176" s="60" t="str">
        <f t="shared" si="6"/>
        <v/>
      </c>
      <c r="F176" s="61" t="str">
        <f>IF(OR(D176="Beladung aus dem Netz eines anderen Netzbetreibers", D176="Beladung ohne Netznutzung"),"",IF(B176="","",SUMIFS('Ergebnis (detailliert)'!$E$17:$E$300,'Ergebnis (detailliert)'!$B$17:$B$300,'Ergebnis (aggregiert)'!$B176,'Ergebnis (detailliert)'!$C$17:$C$300,'Ergebnis (aggregiert)'!$D176)))</f>
        <v/>
      </c>
      <c r="G176" s="62" t="str">
        <f>IF(OR(D176="Beladung aus dem Netz eines anderen Netzbetreibers", D176="Beladung ohne Netznutzung"), "",IF($B176="","",SUMIFS('Ergebnis (detailliert)'!$F$17:$F$300,'Ergebnis (detailliert)'!$B$17:$B$300,'Ergebnis (aggregiert)'!$B176,'Ergebnis (detailliert)'!$C$17:$C$300,'Ergebnis (aggregiert)'!$D176)))</f>
        <v/>
      </c>
      <c r="H176" s="61" t="str">
        <f>IF(OR(D176="Beladung aus dem Netz eines anderen Netzbetreibers", D176="Beladung ohne Netznutzung"), "",IF($B176="","",SUMIFS('Ergebnis (detailliert)'!$I$17:$I$1001,'Ergebnis (detailliert)'!$B$17:$B$1001,'Ergebnis (aggregiert)'!$B176,'Ergebnis (detailliert)'!$C$17:$C$1001,'Ergebnis (aggregiert)'!$D176)))</f>
        <v/>
      </c>
      <c r="I176" s="63" t="str">
        <f>IF(OR(D176="Beladung aus dem Netz eines anderen Netzbetreibers", D176="Beladung ohne Netznutzung"), "",IF($B176="","",SUMIFS('Ergebnis (detailliert)'!$K$17:$K$1001,'Ergebnis (detailliert)'!$B$17:$B$1001,'Ergebnis (aggregiert)'!$B176,'Ergebnis (detailliert)'!$C$17:$C$1001,'Ergebnis (aggregiert)'!$D176)))</f>
        <v/>
      </c>
      <c r="J176" s="64" t="str">
        <f>IF(OR(D176="Beladung aus dem Netz eines anderen Netzbetreibers", D176="Beladung ohne Netznutzung"), "",IF($B176="","",SUMIFS('Ergebnis (detailliert)'!$M$17:$M$1001,'Ergebnis (detailliert)'!$B$17:$B$1001,'Ergebnis (aggregiert)'!$B176,'Ergebnis (detailliert)'!$C$17:$C$1001,'Ergebnis (aggregiert)'!$D176)))</f>
        <v/>
      </c>
      <c r="K176" s="52" t="str">
        <f>IFERROR(IF(ISBLANK(B176),"",IF(COUNTIF(Beladung!$B$17:$B$300,'Ergebnis (aggregiert)'!B176)=0,"Fehler: Reiter 'Beladung des Speichers' wurde für diesen Speicher nicht ausgefüllt",IF(COUNTIF(Entladung!$B$17:$B$300,'Ergebnis (aggregiert)'!B176)=0,"Fehler: Reiter 'Entladung des Speichers' wurde für diesen Speicher nicht ausgefüllt",""))),"Fehler: nicht alle Datenblätter für diesen Speicher wurden vollständig befüllt")</f>
        <v/>
      </c>
    </row>
    <row r="177" spans="1:11" x14ac:dyDescent="0.25">
      <c r="A177" s="142" t="str">
        <f>_xlfn.IFNA(VLOOKUP(B177,Stammdaten!$A$17:$B$300,2,FALSE),"")</f>
        <v/>
      </c>
      <c r="B177" s="59" t="str">
        <f>IF(Stammdaten!A177="","",Stammdaten!A177)</f>
        <v/>
      </c>
      <c r="C177" s="59" t="str">
        <f>IF(B177="","",VLOOKUP(B177,Stammdaten!A177:F460,6,FALSE))</f>
        <v/>
      </c>
      <c r="D177" s="60" t="str">
        <f>IF(A177="","",IF(OR(Beladung!C177="Beladung aus dem Netz eines anderen Netzbetreibers",Beladung!C177="Beladung ohne Netznutzung"),Beladung!C177,"Beladung aus dem Netz der "&amp;Stammdaten!$F$3))</f>
        <v/>
      </c>
      <c r="E177" s="60" t="str">
        <f t="shared" si="6"/>
        <v/>
      </c>
      <c r="F177" s="61" t="str">
        <f>IF(OR(D177="Beladung aus dem Netz eines anderen Netzbetreibers", D177="Beladung ohne Netznutzung"),"",IF(B177="","",SUMIFS('Ergebnis (detailliert)'!$E$17:$E$300,'Ergebnis (detailliert)'!$B$17:$B$300,'Ergebnis (aggregiert)'!$B177,'Ergebnis (detailliert)'!$C$17:$C$300,'Ergebnis (aggregiert)'!$D177)))</f>
        <v/>
      </c>
      <c r="G177" s="62" t="str">
        <f>IF(OR(D177="Beladung aus dem Netz eines anderen Netzbetreibers", D177="Beladung ohne Netznutzung"), "",IF($B177="","",SUMIFS('Ergebnis (detailliert)'!$F$17:$F$300,'Ergebnis (detailliert)'!$B$17:$B$300,'Ergebnis (aggregiert)'!$B177,'Ergebnis (detailliert)'!$C$17:$C$300,'Ergebnis (aggregiert)'!$D177)))</f>
        <v/>
      </c>
      <c r="H177" s="61" t="str">
        <f>IF(OR(D177="Beladung aus dem Netz eines anderen Netzbetreibers", D177="Beladung ohne Netznutzung"), "",IF($B177="","",SUMIFS('Ergebnis (detailliert)'!$I$17:$I$1001,'Ergebnis (detailliert)'!$B$17:$B$1001,'Ergebnis (aggregiert)'!$B177,'Ergebnis (detailliert)'!$C$17:$C$1001,'Ergebnis (aggregiert)'!$D177)))</f>
        <v/>
      </c>
      <c r="I177" s="63" t="str">
        <f>IF(OR(D177="Beladung aus dem Netz eines anderen Netzbetreibers", D177="Beladung ohne Netznutzung"), "",IF($B177="","",SUMIFS('Ergebnis (detailliert)'!$K$17:$K$1001,'Ergebnis (detailliert)'!$B$17:$B$1001,'Ergebnis (aggregiert)'!$B177,'Ergebnis (detailliert)'!$C$17:$C$1001,'Ergebnis (aggregiert)'!$D177)))</f>
        <v/>
      </c>
      <c r="J177" s="64" t="str">
        <f>IF(OR(D177="Beladung aus dem Netz eines anderen Netzbetreibers", D177="Beladung ohne Netznutzung"), "",IF($B177="","",SUMIFS('Ergebnis (detailliert)'!$M$17:$M$1001,'Ergebnis (detailliert)'!$B$17:$B$1001,'Ergebnis (aggregiert)'!$B177,'Ergebnis (detailliert)'!$C$17:$C$1001,'Ergebnis (aggregiert)'!$D177)))</f>
        <v/>
      </c>
      <c r="K177" s="52" t="str">
        <f>IFERROR(IF(ISBLANK(B177),"",IF(COUNTIF(Beladung!$B$17:$B$300,'Ergebnis (aggregiert)'!B177)=0,"Fehler: Reiter 'Beladung des Speichers' wurde für diesen Speicher nicht ausgefüllt",IF(COUNTIF(Entladung!$B$17:$B$300,'Ergebnis (aggregiert)'!B177)=0,"Fehler: Reiter 'Entladung des Speichers' wurde für diesen Speicher nicht ausgefüllt",""))),"Fehler: nicht alle Datenblätter für diesen Speicher wurden vollständig befüllt")</f>
        <v/>
      </c>
    </row>
    <row r="178" spans="1:11" x14ac:dyDescent="0.25">
      <c r="A178" s="142" t="str">
        <f>_xlfn.IFNA(VLOOKUP(B178,Stammdaten!$A$17:$B$300,2,FALSE),"")</f>
        <v/>
      </c>
      <c r="B178" s="59" t="str">
        <f>IF(Stammdaten!A178="","",Stammdaten!A178)</f>
        <v/>
      </c>
      <c r="C178" s="59" t="str">
        <f>IF(B178="","",VLOOKUP(B178,Stammdaten!A178:F461,6,FALSE))</f>
        <v/>
      </c>
      <c r="D178" s="60" t="str">
        <f>IF(A178="","",IF(OR(Beladung!C178="Beladung aus dem Netz eines anderen Netzbetreibers",Beladung!C178="Beladung ohne Netznutzung"),Beladung!C178,"Beladung aus dem Netz der "&amp;Stammdaten!$F$3))</f>
        <v/>
      </c>
      <c r="E178" s="60" t="str">
        <f t="shared" si="6"/>
        <v/>
      </c>
      <c r="F178" s="61" t="str">
        <f>IF(OR(D178="Beladung aus dem Netz eines anderen Netzbetreibers", D178="Beladung ohne Netznutzung"),"",IF(B178="","",SUMIFS('Ergebnis (detailliert)'!$E$17:$E$300,'Ergebnis (detailliert)'!$B$17:$B$300,'Ergebnis (aggregiert)'!$B178,'Ergebnis (detailliert)'!$C$17:$C$300,'Ergebnis (aggregiert)'!$D178)))</f>
        <v/>
      </c>
      <c r="G178" s="62" t="str">
        <f>IF(OR(D178="Beladung aus dem Netz eines anderen Netzbetreibers", D178="Beladung ohne Netznutzung"), "",IF($B178="","",SUMIFS('Ergebnis (detailliert)'!$F$17:$F$300,'Ergebnis (detailliert)'!$B$17:$B$300,'Ergebnis (aggregiert)'!$B178,'Ergebnis (detailliert)'!$C$17:$C$300,'Ergebnis (aggregiert)'!$D178)))</f>
        <v/>
      </c>
      <c r="H178" s="61" t="str">
        <f>IF(OR(D178="Beladung aus dem Netz eines anderen Netzbetreibers", D178="Beladung ohne Netznutzung"), "",IF($B178="","",SUMIFS('Ergebnis (detailliert)'!$I$17:$I$1001,'Ergebnis (detailliert)'!$B$17:$B$1001,'Ergebnis (aggregiert)'!$B178,'Ergebnis (detailliert)'!$C$17:$C$1001,'Ergebnis (aggregiert)'!$D178)))</f>
        <v/>
      </c>
      <c r="I178" s="63" t="str">
        <f>IF(OR(D178="Beladung aus dem Netz eines anderen Netzbetreibers", D178="Beladung ohne Netznutzung"), "",IF($B178="","",SUMIFS('Ergebnis (detailliert)'!$K$17:$K$1001,'Ergebnis (detailliert)'!$B$17:$B$1001,'Ergebnis (aggregiert)'!$B178,'Ergebnis (detailliert)'!$C$17:$C$1001,'Ergebnis (aggregiert)'!$D178)))</f>
        <v/>
      </c>
      <c r="J178" s="64" t="str">
        <f>IF(OR(D178="Beladung aus dem Netz eines anderen Netzbetreibers", D178="Beladung ohne Netznutzung"), "",IF($B178="","",SUMIFS('Ergebnis (detailliert)'!$M$17:$M$1001,'Ergebnis (detailliert)'!$B$17:$B$1001,'Ergebnis (aggregiert)'!$B178,'Ergebnis (detailliert)'!$C$17:$C$1001,'Ergebnis (aggregiert)'!$D178)))</f>
        <v/>
      </c>
      <c r="K178" s="52" t="str">
        <f>IFERROR(IF(ISBLANK(B178),"",IF(COUNTIF(Beladung!$B$17:$B$300,'Ergebnis (aggregiert)'!B178)=0,"Fehler: Reiter 'Beladung des Speichers' wurde für diesen Speicher nicht ausgefüllt",IF(COUNTIF(Entladung!$B$17:$B$300,'Ergebnis (aggregiert)'!B178)=0,"Fehler: Reiter 'Entladung des Speichers' wurde für diesen Speicher nicht ausgefüllt",""))),"Fehler: nicht alle Datenblätter für diesen Speicher wurden vollständig befüllt")</f>
        <v/>
      </c>
    </row>
    <row r="179" spans="1:11" x14ac:dyDescent="0.25">
      <c r="A179" s="142" t="str">
        <f>_xlfn.IFNA(VLOOKUP(B179,Stammdaten!$A$17:$B$300,2,FALSE),"")</f>
        <v/>
      </c>
      <c r="B179" s="59" t="str">
        <f>IF(Stammdaten!A179="","",Stammdaten!A179)</f>
        <v/>
      </c>
      <c r="C179" s="59" t="str">
        <f>IF(B179="","",VLOOKUP(B179,Stammdaten!A179:F462,6,FALSE))</f>
        <v/>
      </c>
      <c r="D179" s="60" t="str">
        <f>IF(A179="","",IF(OR(Beladung!C179="Beladung aus dem Netz eines anderen Netzbetreibers",Beladung!C179="Beladung ohne Netznutzung"),Beladung!C179,"Beladung aus dem Netz der "&amp;Stammdaten!$F$3))</f>
        <v/>
      </c>
      <c r="E179" s="60" t="str">
        <f t="shared" si="6"/>
        <v/>
      </c>
      <c r="F179" s="61" t="str">
        <f>IF(OR(D179="Beladung aus dem Netz eines anderen Netzbetreibers", D179="Beladung ohne Netznutzung"),"",IF(B179="","",SUMIFS('Ergebnis (detailliert)'!$E$17:$E$300,'Ergebnis (detailliert)'!$B$17:$B$300,'Ergebnis (aggregiert)'!$B179,'Ergebnis (detailliert)'!$C$17:$C$300,'Ergebnis (aggregiert)'!$D179)))</f>
        <v/>
      </c>
      <c r="G179" s="62" t="str">
        <f>IF(OR(D179="Beladung aus dem Netz eines anderen Netzbetreibers", D179="Beladung ohne Netznutzung"), "",IF($B179="","",SUMIFS('Ergebnis (detailliert)'!$F$17:$F$300,'Ergebnis (detailliert)'!$B$17:$B$300,'Ergebnis (aggregiert)'!$B179,'Ergebnis (detailliert)'!$C$17:$C$300,'Ergebnis (aggregiert)'!$D179)))</f>
        <v/>
      </c>
      <c r="H179" s="61" t="str">
        <f>IF(OR(D179="Beladung aus dem Netz eines anderen Netzbetreibers", D179="Beladung ohne Netznutzung"), "",IF($B179="","",SUMIFS('Ergebnis (detailliert)'!$I$17:$I$1001,'Ergebnis (detailliert)'!$B$17:$B$1001,'Ergebnis (aggregiert)'!$B179,'Ergebnis (detailliert)'!$C$17:$C$1001,'Ergebnis (aggregiert)'!$D179)))</f>
        <v/>
      </c>
      <c r="I179" s="63" t="str">
        <f>IF(OR(D179="Beladung aus dem Netz eines anderen Netzbetreibers", D179="Beladung ohne Netznutzung"), "",IF($B179="","",SUMIFS('Ergebnis (detailliert)'!$K$17:$K$1001,'Ergebnis (detailliert)'!$B$17:$B$1001,'Ergebnis (aggregiert)'!$B179,'Ergebnis (detailliert)'!$C$17:$C$1001,'Ergebnis (aggregiert)'!$D179)))</f>
        <v/>
      </c>
      <c r="J179" s="64" t="str">
        <f>IF(OR(D179="Beladung aus dem Netz eines anderen Netzbetreibers", D179="Beladung ohne Netznutzung"), "",IF($B179="","",SUMIFS('Ergebnis (detailliert)'!$M$17:$M$1001,'Ergebnis (detailliert)'!$B$17:$B$1001,'Ergebnis (aggregiert)'!$B179,'Ergebnis (detailliert)'!$C$17:$C$1001,'Ergebnis (aggregiert)'!$D179)))</f>
        <v/>
      </c>
      <c r="K179" s="52" t="str">
        <f>IFERROR(IF(ISBLANK(B179),"",IF(COUNTIF(Beladung!$B$17:$B$300,'Ergebnis (aggregiert)'!B179)=0,"Fehler: Reiter 'Beladung des Speichers' wurde für diesen Speicher nicht ausgefüllt",IF(COUNTIF(Entladung!$B$17:$B$300,'Ergebnis (aggregiert)'!B179)=0,"Fehler: Reiter 'Entladung des Speichers' wurde für diesen Speicher nicht ausgefüllt",""))),"Fehler: nicht alle Datenblätter für diesen Speicher wurden vollständig befüllt")</f>
        <v/>
      </c>
    </row>
    <row r="180" spans="1:11" x14ac:dyDescent="0.25">
      <c r="A180" s="142" t="str">
        <f>_xlfn.IFNA(VLOOKUP(B180,Stammdaten!$A$17:$B$300,2,FALSE),"")</f>
        <v/>
      </c>
      <c r="B180" s="59" t="str">
        <f>IF(Stammdaten!A180="","",Stammdaten!A180)</f>
        <v/>
      </c>
      <c r="C180" s="59" t="str">
        <f>IF(B180="","",VLOOKUP(B180,Stammdaten!A180:F463,6,FALSE))</f>
        <v/>
      </c>
      <c r="D180" s="60" t="str">
        <f>IF(A180="","",IF(OR(Beladung!C180="Beladung aus dem Netz eines anderen Netzbetreibers",Beladung!C180="Beladung ohne Netznutzung"),Beladung!C180,"Beladung aus dem Netz der "&amp;Stammdaten!$F$3))</f>
        <v/>
      </c>
      <c r="E180" s="60" t="str">
        <f t="shared" si="6"/>
        <v/>
      </c>
      <c r="F180" s="61" t="str">
        <f>IF(OR(D180="Beladung aus dem Netz eines anderen Netzbetreibers", D180="Beladung ohne Netznutzung"),"",IF(B180="","",SUMIFS('Ergebnis (detailliert)'!$E$17:$E$300,'Ergebnis (detailliert)'!$B$17:$B$300,'Ergebnis (aggregiert)'!$B180,'Ergebnis (detailliert)'!$C$17:$C$300,'Ergebnis (aggregiert)'!$D180)))</f>
        <v/>
      </c>
      <c r="G180" s="62" t="str">
        <f>IF(OR(D180="Beladung aus dem Netz eines anderen Netzbetreibers", D180="Beladung ohne Netznutzung"), "",IF($B180="","",SUMIFS('Ergebnis (detailliert)'!$F$17:$F$300,'Ergebnis (detailliert)'!$B$17:$B$300,'Ergebnis (aggregiert)'!$B180,'Ergebnis (detailliert)'!$C$17:$C$300,'Ergebnis (aggregiert)'!$D180)))</f>
        <v/>
      </c>
      <c r="H180" s="61" t="str">
        <f>IF(OR(D180="Beladung aus dem Netz eines anderen Netzbetreibers", D180="Beladung ohne Netznutzung"), "",IF($B180="","",SUMIFS('Ergebnis (detailliert)'!$I$17:$I$1001,'Ergebnis (detailliert)'!$B$17:$B$1001,'Ergebnis (aggregiert)'!$B180,'Ergebnis (detailliert)'!$C$17:$C$1001,'Ergebnis (aggregiert)'!$D180)))</f>
        <v/>
      </c>
      <c r="I180" s="63" t="str">
        <f>IF(OR(D180="Beladung aus dem Netz eines anderen Netzbetreibers", D180="Beladung ohne Netznutzung"), "",IF($B180="","",SUMIFS('Ergebnis (detailliert)'!$K$17:$K$1001,'Ergebnis (detailliert)'!$B$17:$B$1001,'Ergebnis (aggregiert)'!$B180,'Ergebnis (detailliert)'!$C$17:$C$1001,'Ergebnis (aggregiert)'!$D180)))</f>
        <v/>
      </c>
      <c r="J180" s="64" t="str">
        <f>IF(OR(D180="Beladung aus dem Netz eines anderen Netzbetreibers", D180="Beladung ohne Netznutzung"), "",IF($B180="","",SUMIFS('Ergebnis (detailliert)'!$M$17:$M$1001,'Ergebnis (detailliert)'!$B$17:$B$1001,'Ergebnis (aggregiert)'!$B180,'Ergebnis (detailliert)'!$C$17:$C$1001,'Ergebnis (aggregiert)'!$D180)))</f>
        <v/>
      </c>
      <c r="K180" s="52" t="str">
        <f>IFERROR(IF(ISBLANK(B180),"",IF(COUNTIF(Beladung!$B$17:$B$300,'Ergebnis (aggregiert)'!B180)=0,"Fehler: Reiter 'Beladung des Speichers' wurde für diesen Speicher nicht ausgefüllt",IF(COUNTIF(Entladung!$B$17:$B$300,'Ergebnis (aggregiert)'!B180)=0,"Fehler: Reiter 'Entladung des Speichers' wurde für diesen Speicher nicht ausgefüllt",""))),"Fehler: nicht alle Datenblätter für diesen Speicher wurden vollständig befüllt")</f>
        <v/>
      </c>
    </row>
    <row r="181" spans="1:11" x14ac:dyDescent="0.25">
      <c r="A181" s="142" t="str">
        <f>_xlfn.IFNA(VLOOKUP(B181,Stammdaten!$A$17:$B$300,2,FALSE),"")</f>
        <v/>
      </c>
      <c r="B181" s="59" t="str">
        <f>IF(Stammdaten!A181="","",Stammdaten!A181)</f>
        <v/>
      </c>
      <c r="C181" s="59" t="str">
        <f>IF(B181="","",VLOOKUP(B181,Stammdaten!A181:F464,6,FALSE))</f>
        <v/>
      </c>
      <c r="D181" s="60" t="str">
        <f>IF(A181="","",IF(OR(Beladung!C181="Beladung aus dem Netz eines anderen Netzbetreibers",Beladung!C181="Beladung ohne Netznutzung"),Beladung!C181,"Beladung aus dem Netz der "&amp;Stammdaten!$F$3))</f>
        <v/>
      </c>
      <c r="E181" s="60" t="str">
        <f t="shared" si="6"/>
        <v/>
      </c>
      <c r="F181" s="61" t="str">
        <f>IF(OR(D181="Beladung aus dem Netz eines anderen Netzbetreibers", D181="Beladung ohne Netznutzung"),"",IF(B181="","",SUMIFS('Ergebnis (detailliert)'!$E$17:$E$300,'Ergebnis (detailliert)'!$B$17:$B$300,'Ergebnis (aggregiert)'!$B181,'Ergebnis (detailliert)'!$C$17:$C$300,'Ergebnis (aggregiert)'!$D181)))</f>
        <v/>
      </c>
      <c r="G181" s="62" t="str">
        <f>IF(OR(D181="Beladung aus dem Netz eines anderen Netzbetreibers", D181="Beladung ohne Netznutzung"), "",IF($B181="","",SUMIFS('Ergebnis (detailliert)'!$F$17:$F$300,'Ergebnis (detailliert)'!$B$17:$B$300,'Ergebnis (aggregiert)'!$B181,'Ergebnis (detailliert)'!$C$17:$C$300,'Ergebnis (aggregiert)'!$D181)))</f>
        <v/>
      </c>
      <c r="H181" s="61" t="str">
        <f>IF(OR(D181="Beladung aus dem Netz eines anderen Netzbetreibers", D181="Beladung ohne Netznutzung"), "",IF($B181="","",SUMIFS('Ergebnis (detailliert)'!$I$17:$I$1001,'Ergebnis (detailliert)'!$B$17:$B$1001,'Ergebnis (aggregiert)'!$B181,'Ergebnis (detailliert)'!$C$17:$C$1001,'Ergebnis (aggregiert)'!$D181)))</f>
        <v/>
      </c>
      <c r="I181" s="63" t="str">
        <f>IF(OR(D181="Beladung aus dem Netz eines anderen Netzbetreibers", D181="Beladung ohne Netznutzung"), "",IF($B181="","",SUMIFS('Ergebnis (detailliert)'!$K$17:$K$1001,'Ergebnis (detailliert)'!$B$17:$B$1001,'Ergebnis (aggregiert)'!$B181,'Ergebnis (detailliert)'!$C$17:$C$1001,'Ergebnis (aggregiert)'!$D181)))</f>
        <v/>
      </c>
      <c r="J181" s="64" t="str">
        <f>IF(OR(D181="Beladung aus dem Netz eines anderen Netzbetreibers", D181="Beladung ohne Netznutzung"), "",IF($B181="","",SUMIFS('Ergebnis (detailliert)'!$M$17:$M$1001,'Ergebnis (detailliert)'!$B$17:$B$1001,'Ergebnis (aggregiert)'!$B181,'Ergebnis (detailliert)'!$C$17:$C$1001,'Ergebnis (aggregiert)'!$D181)))</f>
        <v/>
      </c>
      <c r="K181" s="52" t="str">
        <f>IFERROR(IF(ISBLANK(B181),"",IF(COUNTIF(Beladung!$B$17:$B$300,'Ergebnis (aggregiert)'!B181)=0,"Fehler: Reiter 'Beladung des Speichers' wurde für diesen Speicher nicht ausgefüllt",IF(COUNTIF(Entladung!$B$17:$B$300,'Ergebnis (aggregiert)'!B181)=0,"Fehler: Reiter 'Entladung des Speichers' wurde für diesen Speicher nicht ausgefüllt",""))),"Fehler: nicht alle Datenblätter für diesen Speicher wurden vollständig befüllt")</f>
        <v/>
      </c>
    </row>
    <row r="182" spans="1:11" x14ac:dyDescent="0.25">
      <c r="A182" s="142" t="str">
        <f>_xlfn.IFNA(VLOOKUP(B182,Stammdaten!$A$17:$B$300,2,FALSE),"")</f>
        <v/>
      </c>
      <c r="B182" s="59" t="str">
        <f>IF(Stammdaten!A182="","",Stammdaten!A182)</f>
        <v/>
      </c>
      <c r="C182" s="59" t="str">
        <f>IF(B182="","",VLOOKUP(B182,Stammdaten!A182:F465,6,FALSE))</f>
        <v/>
      </c>
      <c r="D182" s="60" t="str">
        <f>IF(A182="","",IF(OR(Beladung!C182="Beladung aus dem Netz eines anderen Netzbetreibers",Beladung!C182="Beladung ohne Netznutzung"),Beladung!C182,"Beladung aus dem Netz der "&amp;Stammdaten!$F$3))</f>
        <v/>
      </c>
      <c r="E182" s="60" t="str">
        <f t="shared" si="6"/>
        <v/>
      </c>
      <c r="F182" s="61" t="str">
        <f>IF(OR(D182="Beladung aus dem Netz eines anderen Netzbetreibers", D182="Beladung ohne Netznutzung"),"",IF(B182="","",SUMIFS('Ergebnis (detailliert)'!$E$17:$E$300,'Ergebnis (detailliert)'!$B$17:$B$300,'Ergebnis (aggregiert)'!$B182,'Ergebnis (detailliert)'!$C$17:$C$300,'Ergebnis (aggregiert)'!$D182)))</f>
        <v/>
      </c>
      <c r="G182" s="62" t="str">
        <f>IF(OR(D182="Beladung aus dem Netz eines anderen Netzbetreibers", D182="Beladung ohne Netznutzung"), "",IF($B182="","",SUMIFS('Ergebnis (detailliert)'!$F$17:$F$300,'Ergebnis (detailliert)'!$B$17:$B$300,'Ergebnis (aggregiert)'!$B182,'Ergebnis (detailliert)'!$C$17:$C$300,'Ergebnis (aggregiert)'!$D182)))</f>
        <v/>
      </c>
      <c r="H182" s="61" t="str">
        <f>IF(OR(D182="Beladung aus dem Netz eines anderen Netzbetreibers", D182="Beladung ohne Netznutzung"), "",IF($B182="","",SUMIFS('Ergebnis (detailliert)'!$I$17:$I$1001,'Ergebnis (detailliert)'!$B$17:$B$1001,'Ergebnis (aggregiert)'!$B182,'Ergebnis (detailliert)'!$C$17:$C$1001,'Ergebnis (aggregiert)'!$D182)))</f>
        <v/>
      </c>
      <c r="I182" s="63" t="str">
        <f>IF(OR(D182="Beladung aus dem Netz eines anderen Netzbetreibers", D182="Beladung ohne Netznutzung"), "",IF($B182="","",SUMIFS('Ergebnis (detailliert)'!$K$17:$K$1001,'Ergebnis (detailliert)'!$B$17:$B$1001,'Ergebnis (aggregiert)'!$B182,'Ergebnis (detailliert)'!$C$17:$C$1001,'Ergebnis (aggregiert)'!$D182)))</f>
        <v/>
      </c>
      <c r="J182" s="64" t="str">
        <f>IF(OR(D182="Beladung aus dem Netz eines anderen Netzbetreibers", D182="Beladung ohne Netznutzung"), "",IF($B182="","",SUMIFS('Ergebnis (detailliert)'!$M$17:$M$1001,'Ergebnis (detailliert)'!$B$17:$B$1001,'Ergebnis (aggregiert)'!$B182,'Ergebnis (detailliert)'!$C$17:$C$1001,'Ergebnis (aggregiert)'!$D182)))</f>
        <v/>
      </c>
      <c r="K182" s="52" t="str">
        <f>IFERROR(IF(ISBLANK(B182),"",IF(COUNTIF(Beladung!$B$17:$B$300,'Ergebnis (aggregiert)'!B182)=0,"Fehler: Reiter 'Beladung des Speichers' wurde für diesen Speicher nicht ausgefüllt",IF(COUNTIF(Entladung!$B$17:$B$300,'Ergebnis (aggregiert)'!B182)=0,"Fehler: Reiter 'Entladung des Speichers' wurde für diesen Speicher nicht ausgefüllt",""))),"Fehler: nicht alle Datenblätter für diesen Speicher wurden vollständig befüllt")</f>
        <v/>
      </c>
    </row>
    <row r="183" spans="1:11" x14ac:dyDescent="0.25">
      <c r="A183" s="142" t="str">
        <f>_xlfn.IFNA(VLOOKUP(B183,Stammdaten!$A$17:$B$300,2,FALSE),"")</f>
        <v/>
      </c>
      <c r="B183" s="59" t="str">
        <f>IF(Stammdaten!A183="","",Stammdaten!A183)</f>
        <v/>
      </c>
      <c r="C183" s="59" t="str">
        <f>IF(B183="","",VLOOKUP(B183,Stammdaten!A183:F466,6,FALSE))</f>
        <v/>
      </c>
      <c r="D183" s="60" t="str">
        <f>IF(A183="","",IF(OR(Beladung!C183="Beladung aus dem Netz eines anderen Netzbetreibers",Beladung!C183="Beladung ohne Netznutzung"),Beladung!C183,"Beladung aus dem Netz der "&amp;Stammdaten!$F$3))</f>
        <v/>
      </c>
      <c r="E183" s="60" t="str">
        <f t="shared" si="6"/>
        <v/>
      </c>
      <c r="F183" s="61" t="str">
        <f>IF(OR(D183="Beladung aus dem Netz eines anderen Netzbetreibers", D183="Beladung ohne Netznutzung"),"",IF(B183="","",SUMIFS('Ergebnis (detailliert)'!$E$17:$E$300,'Ergebnis (detailliert)'!$B$17:$B$300,'Ergebnis (aggregiert)'!$B183,'Ergebnis (detailliert)'!$C$17:$C$300,'Ergebnis (aggregiert)'!$D183)))</f>
        <v/>
      </c>
      <c r="G183" s="62" t="str">
        <f>IF(OR(D183="Beladung aus dem Netz eines anderen Netzbetreibers", D183="Beladung ohne Netznutzung"), "",IF($B183="","",SUMIFS('Ergebnis (detailliert)'!$F$17:$F$300,'Ergebnis (detailliert)'!$B$17:$B$300,'Ergebnis (aggregiert)'!$B183,'Ergebnis (detailliert)'!$C$17:$C$300,'Ergebnis (aggregiert)'!$D183)))</f>
        <v/>
      </c>
      <c r="H183" s="61" t="str">
        <f>IF(OR(D183="Beladung aus dem Netz eines anderen Netzbetreibers", D183="Beladung ohne Netznutzung"), "",IF($B183="","",SUMIFS('Ergebnis (detailliert)'!$I$17:$I$1001,'Ergebnis (detailliert)'!$B$17:$B$1001,'Ergebnis (aggregiert)'!$B183,'Ergebnis (detailliert)'!$C$17:$C$1001,'Ergebnis (aggregiert)'!$D183)))</f>
        <v/>
      </c>
      <c r="I183" s="63" t="str">
        <f>IF(OR(D183="Beladung aus dem Netz eines anderen Netzbetreibers", D183="Beladung ohne Netznutzung"), "",IF($B183="","",SUMIFS('Ergebnis (detailliert)'!$K$17:$K$1001,'Ergebnis (detailliert)'!$B$17:$B$1001,'Ergebnis (aggregiert)'!$B183,'Ergebnis (detailliert)'!$C$17:$C$1001,'Ergebnis (aggregiert)'!$D183)))</f>
        <v/>
      </c>
      <c r="J183" s="64" t="str">
        <f>IF(OR(D183="Beladung aus dem Netz eines anderen Netzbetreibers", D183="Beladung ohne Netznutzung"), "",IF($B183="","",SUMIFS('Ergebnis (detailliert)'!$M$17:$M$1001,'Ergebnis (detailliert)'!$B$17:$B$1001,'Ergebnis (aggregiert)'!$B183,'Ergebnis (detailliert)'!$C$17:$C$1001,'Ergebnis (aggregiert)'!$D183)))</f>
        <v/>
      </c>
      <c r="K183" s="52" t="str">
        <f>IFERROR(IF(ISBLANK(B183),"",IF(COUNTIF(Beladung!$B$17:$B$300,'Ergebnis (aggregiert)'!B183)=0,"Fehler: Reiter 'Beladung des Speichers' wurde für diesen Speicher nicht ausgefüllt",IF(COUNTIF(Entladung!$B$17:$B$300,'Ergebnis (aggregiert)'!B183)=0,"Fehler: Reiter 'Entladung des Speichers' wurde für diesen Speicher nicht ausgefüllt",""))),"Fehler: nicht alle Datenblätter für diesen Speicher wurden vollständig befüllt")</f>
        <v/>
      </c>
    </row>
    <row r="184" spans="1:11" x14ac:dyDescent="0.25">
      <c r="A184" s="142" t="str">
        <f>_xlfn.IFNA(VLOOKUP(B184,Stammdaten!$A$17:$B$300,2,FALSE),"")</f>
        <v/>
      </c>
      <c r="B184" s="59" t="str">
        <f>IF(Stammdaten!A184="","",Stammdaten!A184)</f>
        <v/>
      </c>
      <c r="C184" s="59" t="str">
        <f>IF(B184="","",VLOOKUP(B184,Stammdaten!A184:F467,6,FALSE))</f>
        <v/>
      </c>
      <c r="D184" s="60" t="str">
        <f>IF(A184="","",IF(OR(Beladung!C184="Beladung aus dem Netz eines anderen Netzbetreibers",Beladung!C184="Beladung ohne Netznutzung"),Beladung!C184,"Beladung aus dem Netz der "&amp;Stammdaten!$F$3))</f>
        <v/>
      </c>
      <c r="E184" s="60" t="str">
        <f t="shared" si="6"/>
        <v/>
      </c>
      <c r="F184" s="61" t="str">
        <f>IF(OR(D184="Beladung aus dem Netz eines anderen Netzbetreibers", D184="Beladung ohne Netznutzung"),"",IF(B184="","",SUMIFS('Ergebnis (detailliert)'!$E$17:$E$300,'Ergebnis (detailliert)'!$B$17:$B$300,'Ergebnis (aggregiert)'!$B184,'Ergebnis (detailliert)'!$C$17:$C$300,'Ergebnis (aggregiert)'!$D184)))</f>
        <v/>
      </c>
      <c r="G184" s="62" t="str">
        <f>IF(OR(D184="Beladung aus dem Netz eines anderen Netzbetreibers", D184="Beladung ohne Netznutzung"), "",IF($B184="","",SUMIFS('Ergebnis (detailliert)'!$F$17:$F$300,'Ergebnis (detailliert)'!$B$17:$B$300,'Ergebnis (aggregiert)'!$B184,'Ergebnis (detailliert)'!$C$17:$C$300,'Ergebnis (aggregiert)'!$D184)))</f>
        <v/>
      </c>
      <c r="H184" s="61" t="str">
        <f>IF(OR(D184="Beladung aus dem Netz eines anderen Netzbetreibers", D184="Beladung ohne Netznutzung"), "",IF($B184="","",SUMIFS('Ergebnis (detailliert)'!$I$17:$I$1001,'Ergebnis (detailliert)'!$B$17:$B$1001,'Ergebnis (aggregiert)'!$B184,'Ergebnis (detailliert)'!$C$17:$C$1001,'Ergebnis (aggregiert)'!$D184)))</f>
        <v/>
      </c>
      <c r="I184" s="63" t="str">
        <f>IF(OR(D184="Beladung aus dem Netz eines anderen Netzbetreibers", D184="Beladung ohne Netznutzung"), "",IF($B184="","",SUMIFS('Ergebnis (detailliert)'!$K$17:$K$1001,'Ergebnis (detailliert)'!$B$17:$B$1001,'Ergebnis (aggregiert)'!$B184,'Ergebnis (detailliert)'!$C$17:$C$1001,'Ergebnis (aggregiert)'!$D184)))</f>
        <v/>
      </c>
      <c r="J184" s="64" t="str">
        <f>IF(OR(D184="Beladung aus dem Netz eines anderen Netzbetreibers", D184="Beladung ohne Netznutzung"), "",IF($B184="","",SUMIFS('Ergebnis (detailliert)'!$M$17:$M$1001,'Ergebnis (detailliert)'!$B$17:$B$1001,'Ergebnis (aggregiert)'!$B184,'Ergebnis (detailliert)'!$C$17:$C$1001,'Ergebnis (aggregiert)'!$D184)))</f>
        <v/>
      </c>
      <c r="K184" s="52" t="str">
        <f>IFERROR(IF(ISBLANK(B184),"",IF(COUNTIF(Beladung!$B$17:$B$300,'Ergebnis (aggregiert)'!B184)=0,"Fehler: Reiter 'Beladung des Speichers' wurde für diesen Speicher nicht ausgefüllt",IF(COUNTIF(Entladung!$B$17:$B$300,'Ergebnis (aggregiert)'!B184)=0,"Fehler: Reiter 'Entladung des Speichers' wurde für diesen Speicher nicht ausgefüllt",""))),"Fehler: nicht alle Datenblätter für diesen Speicher wurden vollständig befüllt")</f>
        <v/>
      </c>
    </row>
    <row r="185" spans="1:11" x14ac:dyDescent="0.25">
      <c r="A185" s="142" t="str">
        <f>_xlfn.IFNA(VLOOKUP(B185,Stammdaten!$A$17:$B$300,2,FALSE),"")</f>
        <v/>
      </c>
      <c r="B185" s="59" t="str">
        <f>IF(Stammdaten!A185="","",Stammdaten!A185)</f>
        <v/>
      </c>
      <c r="C185" s="59" t="str">
        <f>IF(B185="","",VLOOKUP(B185,Stammdaten!A185:F468,6,FALSE))</f>
        <v/>
      </c>
      <c r="D185" s="60" t="str">
        <f>IF(A185="","",IF(OR(Beladung!C185="Beladung aus dem Netz eines anderen Netzbetreibers",Beladung!C185="Beladung ohne Netznutzung"),Beladung!C185,"Beladung aus dem Netz der "&amp;Stammdaten!$F$3))</f>
        <v/>
      </c>
      <c r="E185" s="60" t="str">
        <f t="shared" si="6"/>
        <v/>
      </c>
      <c r="F185" s="61" t="str">
        <f>IF(OR(D185="Beladung aus dem Netz eines anderen Netzbetreibers", D185="Beladung ohne Netznutzung"),"",IF(B185="","",SUMIFS('Ergebnis (detailliert)'!$E$17:$E$300,'Ergebnis (detailliert)'!$B$17:$B$300,'Ergebnis (aggregiert)'!$B185,'Ergebnis (detailliert)'!$C$17:$C$300,'Ergebnis (aggregiert)'!$D185)))</f>
        <v/>
      </c>
      <c r="G185" s="62" t="str">
        <f>IF(OR(D185="Beladung aus dem Netz eines anderen Netzbetreibers", D185="Beladung ohne Netznutzung"), "",IF($B185="","",SUMIFS('Ergebnis (detailliert)'!$F$17:$F$300,'Ergebnis (detailliert)'!$B$17:$B$300,'Ergebnis (aggregiert)'!$B185,'Ergebnis (detailliert)'!$C$17:$C$300,'Ergebnis (aggregiert)'!$D185)))</f>
        <v/>
      </c>
      <c r="H185" s="61" t="str">
        <f>IF(OR(D185="Beladung aus dem Netz eines anderen Netzbetreibers", D185="Beladung ohne Netznutzung"), "",IF($B185="","",SUMIFS('Ergebnis (detailliert)'!$I$17:$I$1001,'Ergebnis (detailliert)'!$B$17:$B$1001,'Ergebnis (aggregiert)'!$B185,'Ergebnis (detailliert)'!$C$17:$C$1001,'Ergebnis (aggregiert)'!$D185)))</f>
        <v/>
      </c>
      <c r="I185" s="63" t="str">
        <f>IF(OR(D185="Beladung aus dem Netz eines anderen Netzbetreibers", D185="Beladung ohne Netznutzung"), "",IF($B185="","",SUMIFS('Ergebnis (detailliert)'!$K$17:$K$1001,'Ergebnis (detailliert)'!$B$17:$B$1001,'Ergebnis (aggregiert)'!$B185,'Ergebnis (detailliert)'!$C$17:$C$1001,'Ergebnis (aggregiert)'!$D185)))</f>
        <v/>
      </c>
      <c r="J185" s="64" t="str">
        <f>IF(OR(D185="Beladung aus dem Netz eines anderen Netzbetreibers", D185="Beladung ohne Netznutzung"), "",IF($B185="","",SUMIFS('Ergebnis (detailliert)'!$M$17:$M$1001,'Ergebnis (detailliert)'!$B$17:$B$1001,'Ergebnis (aggregiert)'!$B185,'Ergebnis (detailliert)'!$C$17:$C$1001,'Ergebnis (aggregiert)'!$D185)))</f>
        <v/>
      </c>
      <c r="K185" s="52" t="str">
        <f>IFERROR(IF(ISBLANK(B185),"",IF(COUNTIF(Beladung!$B$17:$B$300,'Ergebnis (aggregiert)'!B185)=0,"Fehler: Reiter 'Beladung des Speichers' wurde für diesen Speicher nicht ausgefüllt",IF(COUNTIF(Entladung!$B$17:$B$300,'Ergebnis (aggregiert)'!B185)=0,"Fehler: Reiter 'Entladung des Speichers' wurde für diesen Speicher nicht ausgefüllt",""))),"Fehler: nicht alle Datenblätter für diesen Speicher wurden vollständig befüllt")</f>
        <v/>
      </c>
    </row>
    <row r="186" spans="1:11" x14ac:dyDescent="0.25">
      <c r="A186" s="142" t="str">
        <f>_xlfn.IFNA(VLOOKUP(B186,Stammdaten!$A$17:$B$300,2,FALSE),"")</f>
        <v/>
      </c>
      <c r="B186" s="59" t="str">
        <f>IF(Stammdaten!A186="","",Stammdaten!A186)</f>
        <v/>
      </c>
      <c r="C186" s="59" t="str">
        <f>IF(B186="","",VLOOKUP(B186,Stammdaten!A186:F469,6,FALSE))</f>
        <v/>
      </c>
      <c r="D186" s="60" t="str">
        <f>IF(A186="","",IF(OR(Beladung!C186="Beladung aus dem Netz eines anderen Netzbetreibers",Beladung!C186="Beladung ohne Netznutzung"),Beladung!C186,"Beladung aus dem Netz der "&amp;Stammdaten!$F$3))</f>
        <v/>
      </c>
      <c r="E186" s="60" t="str">
        <f t="shared" si="6"/>
        <v/>
      </c>
      <c r="F186" s="61" t="str">
        <f>IF(OR(D186="Beladung aus dem Netz eines anderen Netzbetreibers", D186="Beladung ohne Netznutzung"),"",IF(B186="","",SUMIFS('Ergebnis (detailliert)'!$E$17:$E$300,'Ergebnis (detailliert)'!$B$17:$B$300,'Ergebnis (aggregiert)'!$B186,'Ergebnis (detailliert)'!$C$17:$C$300,'Ergebnis (aggregiert)'!$D186)))</f>
        <v/>
      </c>
      <c r="G186" s="62" t="str">
        <f>IF(OR(D186="Beladung aus dem Netz eines anderen Netzbetreibers", D186="Beladung ohne Netznutzung"), "",IF($B186="","",SUMIFS('Ergebnis (detailliert)'!$F$17:$F$300,'Ergebnis (detailliert)'!$B$17:$B$300,'Ergebnis (aggregiert)'!$B186,'Ergebnis (detailliert)'!$C$17:$C$300,'Ergebnis (aggregiert)'!$D186)))</f>
        <v/>
      </c>
      <c r="H186" s="61" t="str">
        <f>IF(OR(D186="Beladung aus dem Netz eines anderen Netzbetreibers", D186="Beladung ohne Netznutzung"), "",IF($B186="","",SUMIFS('Ergebnis (detailliert)'!$I$17:$I$1001,'Ergebnis (detailliert)'!$B$17:$B$1001,'Ergebnis (aggregiert)'!$B186,'Ergebnis (detailliert)'!$C$17:$C$1001,'Ergebnis (aggregiert)'!$D186)))</f>
        <v/>
      </c>
      <c r="I186" s="63" t="str">
        <f>IF(OR(D186="Beladung aus dem Netz eines anderen Netzbetreibers", D186="Beladung ohne Netznutzung"), "",IF($B186="","",SUMIFS('Ergebnis (detailliert)'!$K$17:$K$1001,'Ergebnis (detailliert)'!$B$17:$B$1001,'Ergebnis (aggregiert)'!$B186,'Ergebnis (detailliert)'!$C$17:$C$1001,'Ergebnis (aggregiert)'!$D186)))</f>
        <v/>
      </c>
      <c r="J186" s="64" t="str">
        <f>IF(OR(D186="Beladung aus dem Netz eines anderen Netzbetreibers", D186="Beladung ohne Netznutzung"), "",IF($B186="","",SUMIFS('Ergebnis (detailliert)'!$M$17:$M$1001,'Ergebnis (detailliert)'!$B$17:$B$1001,'Ergebnis (aggregiert)'!$B186,'Ergebnis (detailliert)'!$C$17:$C$1001,'Ergebnis (aggregiert)'!$D186)))</f>
        <v/>
      </c>
      <c r="K186" s="52" t="str">
        <f>IFERROR(IF(ISBLANK(B186),"",IF(COUNTIF(Beladung!$B$17:$B$300,'Ergebnis (aggregiert)'!B186)=0,"Fehler: Reiter 'Beladung des Speichers' wurde für diesen Speicher nicht ausgefüllt",IF(COUNTIF(Entladung!$B$17:$B$300,'Ergebnis (aggregiert)'!B186)=0,"Fehler: Reiter 'Entladung des Speichers' wurde für diesen Speicher nicht ausgefüllt",""))),"Fehler: nicht alle Datenblätter für diesen Speicher wurden vollständig befüllt")</f>
        <v/>
      </c>
    </row>
    <row r="187" spans="1:11" x14ac:dyDescent="0.25">
      <c r="A187" s="142" t="str">
        <f>_xlfn.IFNA(VLOOKUP(B187,Stammdaten!$A$17:$B$300,2,FALSE),"")</f>
        <v/>
      </c>
      <c r="B187" s="59" t="str">
        <f>IF(Stammdaten!A187="","",Stammdaten!A187)</f>
        <v/>
      </c>
      <c r="C187" s="59" t="str">
        <f>IF(B187="","",VLOOKUP(B187,Stammdaten!A187:F470,6,FALSE))</f>
        <v/>
      </c>
      <c r="D187" s="60" t="str">
        <f>IF(A187="","",IF(OR(Beladung!C187="Beladung aus dem Netz eines anderen Netzbetreibers",Beladung!C187="Beladung ohne Netznutzung"),Beladung!C187,"Beladung aus dem Netz der "&amp;Stammdaten!$F$3))</f>
        <v/>
      </c>
      <c r="E187" s="60" t="str">
        <f t="shared" si="6"/>
        <v/>
      </c>
      <c r="F187" s="61" t="str">
        <f>IF(OR(D187="Beladung aus dem Netz eines anderen Netzbetreibers", D187="Beladung ohne Netznutzung"),"",IF(B187="","",SUMIFS('Ergebnis (detailliert)'!$E$17:$E$300,'Ergebnis (detailliert)'!$B$17:$B$300,'Ergebnis (aggregiert)'!$B187,'Ergebnis (detailliert)'!$C$17:$C$300,'Ergebnis (aggregiert)'!$D187)))</f>
        <v/>
      </c>
      <c r="G187" s="62" t="str">
        <f>IF(OR(D187="Beladung aus dem Netz eines anderen Netzbetreibers", D187="Beladung ohne Netznutzung"), "",IF($B187="","",SUMIFS('Ergebnis (detailliert)'!$F$17:$F$300,'Ergebnis (detailliert)'!$B$17:$B$300,'Ergebnis (aggregiert)'!$B187,'Ergebnis (detailliert)'!$C$17:$C$300,'Ergebnis (aggregiert)'!$D187)))</f>
        <v/>
      </c>
      <c r="H187" s="61" t="str">
        <f>IF(OR(D187="Beladung aus dem Netz eines anderen Netzbetreibers", D187="Beladung ohne Netznutzung"), "",IF($B187="","",SUMIFS('Ergebnis (detailliert)'!$I$17:$I$1001,'Ergebnis (detailliert)'!$B$17:$B$1001,'Ergebnis (aggregiert)'!$B187,'Ergebnis (detailliert)'!$C$17:$C$1001,'Ergebnis (aggregiert)'!$D187)))</f>
        <v/>
      </c>
      <c r="I187" s="63" t="str">
        <f>IF(OR(D187="Beladung aus dem Netz eines anderen Netzbetreibers", D187="Beladung ohne Netznutzung"), "",IF($B187="","",SUMIFS('Ergebnis (detailliert)'!$K$17:$K$1001,'Ergebnis (detailliert)'!$B$17:$B$1001,'Ergebnis (aggregiert)'!$B187,'Ergebnis (detailliert)'!$C$17:$C$1001,'Ergebnis (aggregiert)'!$D187)))</f>
        <v/>
      </c>
      <c r="J187" s="64" t="str">
        <f>IF(OR(D187="Beladung aus dem Netz eines anderen Netzbetreibers", D187="Beladung ohne Netznutzung"), "",IF($B187="","",SUMIFS('Ergebnis (detailliert)'!$M$17:$M$1001,'Ergebnis (detailliert)'!$B$17:$B$1001,'Ergebnis (aggregiert)'!$B187,'Ergebnis (detailliert)'!$C$17:$C$1001,'Ergebnis (aggregiert)'!$D187)))</f>
        <v/>
      </c>
      <c r="K187" s="52" t="str">
        <f>IFERROR(IF(ISBLANK(B187),"",IF(COUNTIF(Beladung!$B$17:$B$300,'Ergebnis (aggregiert)'!B187)=0,"Fehler: Reiter 'Beladung des Speichers' wurde für diesen Speicher nicht ausgefüllt",IF(COUNTIF(Entladung!$B$17:$B$300,'Ergebnis (aggregiert)'!B187)=0,"Fehler: Reiter 'Entladung des Speichers' wurde für diesen Speicher nicht ausgefüllt",""))),"Fehler: nicht alle Datenblätter für diesen Speicher wurden vollständig befüllt")</f>
        <v/>
      </c>
    </row>
    <row r="188" spans="1:11" x14ac:dyDescent="0.25">
      <c r="A188" s="142" t="str">
        <f>_xlfn.IFNA(VLOOKUP(B188,Stammdaten!$A$17:$B$300,2,FALSE),"")</f>
        <v/>
      </c>
      <c r="B188" s="59" t="str">
        <f>IF(Stammdaten!A188="","",Stammdaten!A188)</f>
        <v/>
      </c>
      <c r="C188" s="59" t="str">
        <f>IF(B188="","",VLOOKUP(B188,Stammdaten!A188:F471,6,FALSE))</f>
        <v/>
      </c>
      <c r="D188" s="60" t="str">
        <f>IF(A188="","",IF(OR(Beladung!C188="Beladung aus dem Netz eines anderen Netzbetreibers",Beladung!C188="Beladung ohne Netznutzung"),Beladung!C188,"Beladung aus dem Netz der "&amp;Stammdaten!$F$3))</f>
        <v/>
      </c>
      <c r="E188" s="60" t="str">
        <f t="shared" si="6"/>
        <v/>
      </c>
      <c r="F188" s="61" t="str">
        <f>IF(OR(D188="Beladung aus dem Netz eines anderen Netzbetreibers", D188="Beladung ohne Netznutzung"),"",IF(B188="","",SUMIFS('Ergebnis (detailliert)'!$E$17:$E$300,'Ergebnis (detailliert)'!$B$17:$B$300,'Ergebnis (aggregiert)'!$B188,'Ergebnis (detailliert)'!$C$17:$C$300,'Ergebnis (aggregiert)'!$D188)))</f>
        <v/>
      </c>
      <c r="G188" s="62" t="str">
        <f>IF(OR(D188="Beladung aus dem Netz eines anderen Netzbetreibers", D188="Beladung ohne Netznutzung"), "",IF($B188="","",SUMIFS('Ergebnis (detailliert)'!$F$17:$F$300,'Ergebnis (detailliert)'!$B$17:$B$300,'Ergebnis (aggregiert)'!$B188,'Ergebnis (detailliert)'!$C$17:$C$300,'Ergebnis (aggregiert)'!$D188)))</f>
        <v/>
      </c>
      <c r="H188" s="61" t="str">
        <f>IF(OR(D188="Beladung aus dem Netz eines anderen Netzbetreibers", D188="Beladung ohne Netznutzung"), "",IF($B188="","",SUMIFS('Ergebnis (detailliert)'!$I$17:$I$1001,'Ergebnis (detailliert)'!$B$17:$B$1001,'Ergebnis (aggregiert)'!$B188,'Ergebnis (detailliert)'!$C$17:$C$1001,'Ergebnis (aggregiert)'!$D188)))</f>
        <v/>
      </c>
      <c r="I188" s="63" t="str">
        <f>IF(OR(D188="Beladung aus dem Netz eines anderen Netzbetreibers", D188="Beladung ohne Netznutzung"), "",IF($B188="","",SUMIFS('Ergebnis (detailliert)'!$K$17:$K$1001,'Ergebnis (detailliert)'!$B$17:$B$1001,'Ergebnis (aggregiert)'!$B188,'Ergebnis (detailliert)'!$C$17:$C$1001,'Ergebnis (aggregiert)'!$D188)))</f>
        <v/>
      </c>
      <c r="J188" s="64" t="str">
        <f>IF(OR(D188="Beladung aus dem Netz eines anderen Netzbetreibers", D188="Beladung ohne Netznutzung"), "",IF($B188="","",SUMIFS('Ergebnis (detailliert)'!$M$17:$M$1001,'Ergebnis (detailliert)'!$B$17:$B$1001,'Ergebnis (aggregiert)'!$B188,'Ergebnis (detailliert)'!$C$17:$C$1001,'Ergebnis (aggregiert)'!$D188)))</f>
        <v/>
      </c>
      <c r="K188" s="52" t="str">
        <f>IFERROR(IF(ISBLANK(B188),"",IF(COUNTIF(Beladung!$B$17:$B$300,'Ergebnis (aggregiert)'!B188)=0,"Fehler: Reiter 'Beladung des Speichers' wurde für diesen Speicher nicht ausgefüllt",IF(COUNTIF(Entladung!$B$17:$B$300,'Ergebnis (aggregiert)'!B188)=0,"Fehler: Reiter 'Entladung des Speichers' wurde für diesen Speicher nicht ausgefüllt",""))),"Fehler: nicht alle Datenblätter für diesen Speicher wurden vollständig befüllt")</f>
        <v/>
      </c>
    </row>
    <row r="189" spans="1:11" x14ac:dyDescent="0.25">
      <c r="A189" s="142" t="str">
        <f>_xlfn.IFNA(VLOOKUP(B189,Stammdaten!$A$17:$B$300,2,FALSE),"")</f>
        <v/>
      </c>
      <c r="B189" s="59" t="str">
        <f>IF(Stammdaten!A189="","",Stammdaten!A189)</f>
        <v/>
      </c>
      <c r="C189" s="59" t="str">
        <f>IF(B189="","",VLOOKUP(B189,Stammdaten!A189:F472,6,FALSE))</f>
        <v/>
      </c>
      <c r="D189" s="60" t="str">
        <f>IF(A189="","",IF(OR(Beladung!C189="Beladung aus dem Netz eines anderen Netzbetreibers",Beladung!C189="Beladung ohne Netznutzung"),Beladung!C189,"Beladung aus dem Netz der "&amp;Stammdaten!$F$3))</f>
        <v/>
      </c>
      <c r="E189" s="60" t="str">
        <f t="shared" si="6"/>
        <v/>
      </c>
      <c r="F189" s="61" t="str">
        <f>IF(OR(D189="Beladung aus dem Netz eines anderen Netzbetreibers", D189="Beladung ohne Netznutzung"),"",IF(B189="","",SUMIFS('Ergebnis (detailliert)'!$E$17:$E$300,'Ergebnis (detailliert)'!$B$17:$B$300,'Ergebnis (aggregiert)'!$B189,'Ergebnis (detailliert)'!$C$17:$C$300,'Ergebnis (aggregiert)'!$D189)))</f>
        <v/>
      </c>
      <c r="G189" s="62" t="str">
        <f>IF(OR(D189="Beladung aus dem Netz eines anderen Netzbetreibers", D189="Beladung ohne Netznutzung"), "",IF($B189="","",SUMIFS('Ergebnis (detailliert)'!$F$17:$F$300,'Ergebnis (detailliert)'!$B$17:$B$300,'Ergebnis (aggregiert)'!$B189,'Ergebnis (detailliert)'!$C$17:$C$300,'Ergebnis (aggregiert)'!$D189)))</f>
        <v/>
      </c>
      <c r="H189" s="61" t="str">
        <f>IF(OR(D189="Beladung aus dem Netz eines anderen Netzbetreibers", D189="Beladung ohne Netznutzung"), "",IF($B189="","",SUMIFS('Ergebnis (detailliert)'!$I$17:$I$1001,'Ergebnis (detailliert)'!$B$17:$B$1001,'Ergebnis (aggregiert)'!$B189,'Ergebnis (detailliert)'!$C$17:$C$1001,'Ergebnis (aggregiert)'!$D189)))</f>
        <v/>
      </c>
      <c r="I189" s="63" t="str">
        <f>IF(OR(D189="Beladung aus dem Netz eines anderen Netzbetreibers", D189="Beladung ohne Netznutzung"), "",IF($B189="","",SUMIFS('Ergebnis (detailliert)'!$K$17:$K$1001,'Ergebnis (detailliert)'!$B$17:$B$1001,'Ergebnis (aggregiert)'!$B189,'Ergebnis (detailliert)'!$C$17:$C$1001,'Ergebnis (aggregiert)'!$D189)))</f>
        <v/>
      </c>
      <c r="J189" s="64" t="str">
        <f>IF(OR(D189="Beladung aus dem Netz eines anderen Netzbetreibers", D189="Beladung ohne Netznutzung"), "",IF($B189="","",SUMIFS('Ergebnis (detailliert)'!$M$17:$M$1001,'Ergebnis (detailliert)'!$B$17:$B$1001,'Ergebnis (aggregiert)'!$B189,'Ergebnis (detailliert)'!$C$17:$C$1001,'Ergebnis (aggregiert)'!$D189)))</f>
        <v/>
      </c>
      <c r="K189" s="52" t="str">
        <f>IFERROR(IF(ISBLANK(B189),"",IF(COUNTIF(Beladung!$B$17:$B$300,'Ergebnis (aggregiert)'!B189)=0,"Fehler: Reiter 'Beladung des Speichers' wurde für diesen Speicher nicht ausgefüllt",IF(COUNTIF(Entladung!$B$17:$B$300,'Ergebnis (aggregiert)'!B189)=0,"Fehler: Reiter 'Entladung des Speichers' wurde für diesen Speicher nicht ausgefüllt",""))),"Fehler: nicht alle Datenblätter für diesen Speicher wurden vollständig befüllt")</f>
        <v/>
      </c>
    </row>
    <row r="190" spans="1:11" x14ac:dyDescent="0.25">
      <c r="A190" s="142" t="str">
        <f>_xlfn.IFNA(VLOOKUP(B190,Stammdaten!$A$17:$B$300,2,FALSE),"")</f>
        <v/>
      </c>
      <c r="B190" s="59" t="str">
        <f>IF(Stammdaten!A190="","",Stammdaten!A190)</f>
        <v/>
      </c>
      <c r="C190" s="59" t="str">
        <f>IF(B190="","",VLOOKUP(B190,Stammdaten!A190:F473,6,FALSE))</f>
        <v/>
      </c>
      <c r="D190" s="60" t="str">
        <f>IF(A190="","",IF(OR(Beladung!C190="Beladung aus dem Netz eines anderen Netzbetreibers",Beladung!C190="Beladung ohne Netznutzung"),Beladung!C190,"Beladung aus dem Netz der "&amp;Stammdaten!$F$3))</f>
        <v/>
      </c>
      <c r="E190" s="60" t="str">
        <f t="shared" si="6"/>
        <v/>
      </c>
      <c r="F190" s="61" t="str">
        <f>IF(OR(D190="Beladung aus dem Netz eines anderen Netzbetreibers", D190="Beladung ohne Netznutzung"),"",IF(B190="","",SUMIFS('Ergebnis (detailliert)'!$E$17:$E$300,'Ergebnis (detailliert)'!$B$17:$B$300,'Ergebnis (aggregiert)'!$B190,'Ergebnis (detailliert)'!$C$17:$C$300,'Ergebnis (aggregiert)'!$D190)))</f>
        <v/>
      </c>
      <c r="G190" s="62" t="str">
        <f>IF(OR(D190="Beladung aus dem Netz eines anderen Netzbetreibers", D190="Beladung ohne Netznutzung"), "",IF($B190="","",SUMIFS('Ergebnis (detailliert)'!$F$17:$F$300,'Ergebnis (detailliert)'!$B$17:$B$300,'Ergebnis (aggregiert)'!$B190,'Ergebnis (detailliert)'!$C$17:$C$300,'Ergebnis (aggregiert)'!$D190)))</f>
        <v/>
      </c>
      <c r="H190" s="61" t="str">
        <f>IF(OR(D190="Beladung aus dem Netz eines anderen Netzbetreibers", D190="Beladung ohne Netznutzung"), "",IF($B190="","",SUMIFS('Ergebnis (detailliert)'!$I$17:$I$1001,'Ergebnis (detailliert)'!$B$17:$B$1001,'Ergebnis (aggregiert)'!$B190,'Ergebnis (detailliert)'!$C$17:$C$1001,'Ergebnis (aggregiert)'!$D190)))</f>
        <v/>
      </c>
      <c r="I190" s="63" t="str">
        <f>IF(OR(D190="Beladung aus dem Netz eines anderen Netzbetreibers", D190="Beladung ohne Netznutzung"), "",IF($B190="","",SUMIFS('Ergebnis (detailliert)'!$K$17:$K$1001,'Ergebnis (detailliert)'!$B$17:$B$1001,'Ergebnis (aggregiert)'!$B190,'Ergebnis (detailliert)'!$C$17:$C$1001,'Ergebnis (aggregiert)'!$D190)))</f>
        <v/>
      </c>
      <c r="J190" s="64" t="str">
        <f>IF(OR(D190="Beladung aus dem Netz eines anderen Netzbetreibers", D190="Beladung ohne Netznutzung"), "",IF($B190="","",SUMIFS('Ergebnis (detailliert)'!$M$17:$M$1001,'Ergebnis (detailliert)'!$B$17:$B$1001,'Ergebnis (aggregiert)'!$B190,'Ergebnis (detailliert)'!$C$17:$C$1001,'Ergebnis (aggregiert)'!$D190)))</f>
        <v/>
      </c>
      <c r="K190" s="52" t="str">
        <f>IFERROR(IF(ISBLANK(B190),"",IF(COUNTIF(Beladung!$B$17:$B$300,'Ergebnis (aggregiert)'!B190)=0,"Fehler: Reiter 'Beladung des Speichers' wurde für diesen Speicher nicht ausgefüllt",IF(COUNTIF(Entladung!$B$17:$B$300,'Ergebnis (aggregiert)'!B190)=0,"Fehler: Reiter 'Entladung des Speichers' wurde für diesen Speicher nicht ausgefüllt",""))),"Fehler: nicht alle Datenblätter für diesen Speicher wurden vollständig befüllt")</f>
        <v/>
      </c>
    </row>
    <row r="191" spans="1:11" x14ac:dyDescent="0.25">
      <c r="A191" s="142" t="str">
        <f>_xlfn.IFNA(VLOOKUP(B191,Stammdaten!$A$17:$B$300,2,FALSE),"")</f>
        <v/>
      </c>
      <c r="B191" s="59" t="str">
        <f>IF(Stammdaten!A191="","",Stammdaten!A191)</f>
        <v/>
      </c>
      <c r="C191" s="59" t="str">
        <f>IF(B191="","",VLOOKUP(B191,Stammdaten!A191:F474,6,FALSE))</f>
        <v/>
      </c>
      <c r="D191" s="60" t="str">
        <f>IF(A191="","",IF(OR(Beladung!C191="Beladung aus dem Netz eines anderen Netzbetreibers",Beladung!C191="Beladung ohne Netznutzung"),Beladung!C191,"Beladung aus dem Netz der "&amp;Stammdaten!$F$3))</f>
        <v/>
      </c>
      <c r="E191" s="60" t="str">
        <f t="shared" si="6"/>
        <v/>
      </c>
      <c r="F191" s="61" t="str">
        <f>IF(OR(D191="Beladung aus dem Netz eines anderen Netzbetreibers", D191="Beladung ohne Netznutzung"),"",IF(B191="","",SUMIFS('Ergebnis (detailliert)'!$E$17:$E$300,'Ergebnis (detailliert)'!$B$17:$B$300,'Ergebnis (aggregiert)'!$B191,'Ergebnis (detailliert)'!$C$17:$C$300,'Ergebnis (aggregiert)'!$D191)))</f>
        <v/>
      </c>
      <c r="G191" s="62" t="str">
        <f>IF(OR(D191="Beladung aus dem Netz eines anderen Netzbetreibers", D191="Beladung ohne Netznutzung"), "",IF($B191="","",SUMIFS('Ergebnis (detailliert)'!$F$17:$F$300,'Ergebnis (detailliert)'!$B$17:$B$300,'Ergebnis (aggregiert)'!$B191,'Ergebnis (detailliert)'!$C$17:$C$300,'Ergebnis (aggregiert)'!$D191)))</f>
        <v/>
      </c>
      <c r="H191" s="61" t="str">
        <f>IF(OR(D191="Beladung aus dem Netz eines anderen Netzbetreibers", D191="Beladung ohne Netznutzung"), "",IF($B191="","",SUMIFS('Ergebnis (detailliert)'!$I$17:$I$1001,'Ergebnis (detailliert)'!$B$17:$B$1001,'Ergebnis (aggregiert)'!$B191,'Ergebnis (detailliert)'!$C$17:$C$1001,'Ergebnis (aggregiert)'!$D191)))</f>
        <v/>
      </c>
      <c r="I191" s="63" t="str">
        <f>IF(OR(D191="Beladung aus dem Netz eines anderen Netzbetreibers", D191="Beladung ohne Netznutzung"), "",IF($B191="","",SUMIFS('Ergebnis (detailliert)'!$K$17:$K$1001,'Ergebnis (detailliert)'!$B$17:$B$1001,'Ergebnis (aggregiert)'!$B191,'Ergebnis (detailliert)'!$C$17:$C$1001,'Ergebnis (aggregiert)'!$D191)))</f>
        <v/>
      </c>
      <c r="J191" s="64" t="str">
        <f>IF(OR(D191="Beladung aus dem Netz eines anderen Netzbetreibers", D191="Beladung ohne Netznutzung"), "",IF($B191="","",SUMIFS('Ergebnis (detailliert)'!$M$17:$M$1001,'Ergebnis (detailliert)'!$B$17:$B$1001,'Ergebnis (aggregiert)'!$B191,'Ergebnis (detailliert)'!$C$17:$C$1001,'Ergebnis (aggregiert)'!$D191)))</f>
        <v/>
      </c>
      <c r="K191" s="52" t="str">
        <f>IFERROR(IF(ISBLANK(B191),"",IF(COUNTIF(Beladung!$B$17:$B$300,'Ergebnis (aggregiert)'!B191)=0,"Fehler: Reiter 'Beladung des Speichers' wurde für diesen Speicher nicht ausgefüllt",IF(COUNTIF(Entladung!$B$17:$B$300,'Ergebnis (aggregiert)'!B191)=0,"Fehler: Reiter 'Entladung des Speichers' wurde für diesen Speicher nicht ausgefüllt",""))),"Fehler: nicht alle Datenblätter für diesen Speicher wurden vollständig befüllt")</f>
        <v/>
      </c>
    </row>
    <row r="192" spans="1:11" x14ac:dyDescent="0.25">
      <c r="A192" s="142" t="str">
        <f>_xlfn.IFNA(VLOOKUP(B192,Stammdaten!$A$17:$B$300,2,FALSE),"")</f>
        <v/>
      </c>
      <c r="B192" s="59" t="str">
        <f>IF(Stammdaten!A192="","",Stammdaten!A192)</f>
        <v/>
      </c>
      <c r="C192" s="59" t="str">
        <f>IF(B192="","",VLOOKUP(B192,Stammdaten!A192:F475,6,FALSE))</f>
        <v/>
      </c>
      <c r="D192" s="60" t="str">
        <f>IF(A192="","",IF(OR(Beladung!C192="Beladung aus dem Netz eines anderen Netzbetreibers",Beladung!C192="Beladung ohne Netznutzung"),Beladung!C192,"Beladung aus dem Netz der "&amp;Stammdaten!$F$3))</f>
        <v/>
      </c>
      <c r="E192" s="60" t="str">
        <f t="shared" si="6"/>
        <v/>
      </c>
      <c r="F192" s="61" t="str">
        <f>IF(OR(D192="Beladung aus dem Netz eines anderen Netzbetreibers", D192="Beladung ohne Netznutzung"),"",IF(B192="","",SUMIFS('Ergebnis (detailliert)'!$E$17:$E$300,'Ergebnis (detailliert)'!$B$17:$B$300,'Ergebnis (aggregiert)'!$B192,'Ergebnis (detailliert)'!$C$17:$C$300,'Ergebnis (aggregiert)'!$D192)))</f>
        <v/>
      </c>
      <c r="G192" s="62" t="str">
        <f>IF(OR(D192="Beladung aus dem Netz eines anderen Netzbetreibers", D192="Beladung ohne Netznutzung"), "",IF($B192="","",SUMIFS('Ergebnis (detailliert)'!$F$17:$F$300,'Ergebnis (detailliert)'!$B$17:$B$300,'Ergebnis (aggregiert)'!$B192,'Ergebnis (detailliert)'!$C$17:$C$300,'Ergebnis (aggregiert)'!$D192)))</f>
        <v/>
      </c>
      <c r="H192" s="61" t="str">
        <f>IF(OR(D192="Beladung aus dem Netz eines anderen Netzbetreibers", D192="Beladung ohne Netznutzung"), "",IF($B192="","",SUMIFS('Ergebnis (detailliert)'!$I$17:$I$1001,'Ergebnis (detailliert)'!$B$17:$B$1001,'Ergebnis (aggregiert)'!$B192,'Ergebnis (detailliert)'!$C$17:$C$1001,'Ergebnis (aggregiert)'!$D192)))</f>
        <v/>
      </c>
      <c r="I192" s="63" t="str">
        <f>IF(OR(D192="Beladung aus dem Netz eines anderen Netzbetreibers", D192="Beladung ohne Netznutzung"), "",IF($B192="","",SUMIFS('Ergebnis (detailliert)'!$K$17:$K$1001,'Ergebnis (detailliert)'!$B$17:$B$1001,'Ergebnis (aggregiert)'!$B192,'Ergebnis (detailliert)'!$C$17:$C$1001,'Ergebnis (aggregiert)'!$D192)))</f>
        <v/>
      </c>
      <c r="J192" s="64" t="str">
        <f>IF(OR(D192="Beladung aus dem Netz eines anderen Netzbetreibers", D192="Beladung ohne Netznutzung"), "",IF($B192="","",SUMIFS('Ergebnis (detailliert)'!$M$17:$M$1001,'Ergebnis (detailliert)'!$B$17:$B$1001,'Ergebnis (aggregiert)'!$B192,'Ergebnis (detailliert)'!$C$17:$C$1001,'Ergebnis (aggregiert)'!$D192)))</f>
        <v/>
      </c>
      <c r="K192" s="52" t="str">
        <f>IFERROR(IF(ISBLANK(B192),"",IF(COUNTIF(Beladung!$B$17:$B$300,'Ergebnis (aggregiert)'!B192)=0,"Fehler: Reiter 'Beladung des Speichers' wurde für diesen Speicher nicht ausgefüllt",IF(COUNTIF(Entladung!$B$17:$B$300,'Ergebnis (aggregiert)'!B192)=0,"Fehler: Reiter 'Entladung des Speichers' wurde für diesen Speicher nicht ausgefüllt",""))),"Fehler: nicht alle Datenblätter für diesen Speicher wurden vollständig befüllt")</f>
        <v/>
      </c>
    </row>
    <row r="193" spans="1:11" x14ac:dyDescent="0.25">
      <c r="A193" s="142" t="str">
        <f>_xlfn.IFNA(VLOOKUP(B193,Stammdaten!$A$17:$B$300,2,FALSE),"")</f>
        <v/>
      </c>
      <c r="B193" s="59" t="str">
        <f>IF(Stammdaten!A193="","",Stammdaten!A193)</f>
        <v/>
      </c>
      <c r="C193" s="59" t="str">
        <f>IF(B193="","",VLOOKUP(B193,Stammdaten!A193:F476,6,FALSE))</f>
        <v/>
      </c>
      <c r="D193" s="60" t="str">
        <f>IF(A193="","",IF(OR(Beladung!C193="Beladung aus dem Netz eines anderen Netzbetreibers",Beladung!C193="Beladung ohne Netznutzung"),Beladung!C193,"Beladung aus dem Netz der "&amp;Stammdaten!$F$3))</f>
        <v/>
      </c>
      <c r="E193" s="60" t="str">
        <f t="shared" si="6"/>
        <v/>
      </c>
      <c r="F193" s="61" t="str">
        <f>IF(OR(D193="Beladung aus dem Netz eines anderen Netzbetreibers", D193="Beladung ohne Netznutzung"),"",IF(B193="","",SUMIFS('Ergebnis (detailliert)'!$E$17:$E$300,'Ergebnis (detailliert)'!$B$17:$B$300,'Ergebnis (aggregiert)'!$B193,'Ergebnis (detailliert)'!$C$17:$C$300,'Ergebnis (aggregiert)'!$D193)))</f>
        <v/>
      </c>
      <c r="G193" s="62" t="str">
        <f>IF(OR(D193="Beladung aus dem Netz eines anderen Netzbetreibers", D193="Beladung ohne Netznutzung"), "",IF($B193="","",SUMIFS('Ergebnis (detailliert)'!$F$17:$F$300,'Ergebnis (detailliert)'!$B$17:$B$300,'Ergebnis (aggregiert)'!$B193,'Ergebnis (detailliert)'!$C$17:$C$300,'Ergebnis (aggregiert)'!$D193)))</f>
        <v/>
      </c>
      <c r="H193" s="61" t="str">
        <f>IF(OR(D193="Beladung aus dem Netz eines anderen Netzbetreibers", D193="Beladung ohne Netznutzung"), "",IF($B193="","",SUMIFS('Ergebnis (detailliert)'!$I$17:$I$1001,'Ergebnis (detailliert)'!$B$17:$B$1001,'Ergebnis (aggregiert)'!$B193,'Ergebnis (detailliert)'!$C$17:$C$1001,'Ergebnis (aggregiert)'!$D193)))</f>
        <v/>
      </c>
      <c r="I193" s="63" t="str">
        <f>IF(OR(D193="Beladung aus dem Netz eines anderen Netzbetreibers", D193="Beladung ohne Netznutzung"), "",IF($B193="","",SUMIFS('Ergebnis (detailliert)'!$K$17:$K$1001,'Ergebnis (detailliert)'!$B$17:$B$1001,'Ergebnis (aggregiert)'!$B193,'Ergebnis (detailliert)'!$C$17:$C$1001,'Ergebnis (aggregiert)'!$D193)))</f>
        <v/>
      </c>
      <c r="J193" s="64" t="str">
        <f>IF(OR(D193="Beladung aus dem Netz eines anderen Netzbetreibers", D193="Beladung ohne Netznutzung"), "",IF($B193="","",SUMIFS('Ergebnis (detailliert)'!$M$17:$M$1001,'Ergebnis (detailliert)'!$B$17:$B$1001,'Ergebnis (aggregiert)'!$B193,'Ergebnis (detailliert)'!$C$17:$C$1001,'Ergebnis (aggregiert)'!$D193)))</f>
        <v/>
      </c>
      <c r="K193" s="52" t="str">
        <f>IFERROR(IF(ISBLANK(B193),"",IF(COUNTIF(Beladung!$B$17:$B$300,'Ergebnis (aggregiert)'!B193)=0,"Fehler: Reiter 'Beladung des Speichers' wurde für diesen Speicher nicht ausgefüllt",IF(COUNTIF(Entladung!$B$17:$B$300,'Ergebnis (aggregiert)'!B193)=0,"Fehler: Reiter 'Entladung des Speichers' wurde für diesen Speicher nicht ausgefüllt",""))),"Fehler: nicht alle Datenblätter für diesen Speicher wurden vollständig befüllt")</f>
        <v/>
      </c>
    </row>
    <row r="194" spans="1:11" x14ac:dyDescent="0.25">
      <c r="A194" s="142" t="str">
        <f>_xlfn.IFNA(VLOOKUP(B194,Stammdaten!$A$17:$B$300,2,FALSE),"")</f>
        <v/>
      </c>
      <c r="B194" s="59" t="str">
        <f>IF(Stammdaten!A194="","",Stammdaten!A194)</f>
        <v/>
      </c>
      <c r="C194" s="59" t="str">
        <f>IF(B194="","",VLOOKUP(B194,Stammdaten!A194:F477,6,FALSE))</f>
        <v/>
      </c>
      <c r="D194" s="60" t="str">
        <f>IF(A194="","",IF(OR(Beladung!C194="Beladung aus dem Netz eines anderen Netzbetreibers",Beladung!C194="Beladung ohne Netznutzung"),Beladung!C194,"Beladung aus dem Netz der "&amp;Stammdaten!$F$3))</f>
        <v/>
      </c>
      <c r="E194" s="60" t="str">
        <f t="shared" si="6"/>
        <v/>
      </c>
      <c r="F194" s="61" t="str">
        <f>IF(OR(D194="Beladung aus dem Netz eines anderen Netzbetreibers", D194="Beladung ohne Netznutzung"),"",IF(B194="","",SUMIFS('Ergebnis (detailliert)'!$E$17:$E$300,'Ergebnis (detailliert)'!$B$17:$B$300,'Ergebnis (aggregiert)'!$B194,'Ergebnis (detailliert)'!$C$17:$C$300,'Ergebnis (aggregiert)'!$D194)))</f>
        <v/>
      </c>
      <c r="G194" s="62" t="str">
        <f>IF(OR(D194="Beladung aus dem Netz eines anderen Netzbetreibers", D194="Beladung ohne Netznutzung"), "",IF($B194="","",SUMIFS('Ergebnis (detailliert)'!$F$17:$F$300,'Ergebnis (detailliert)'!$B$17:$B$300,'Ergebnis (aggregiert)'!$B194,'Ergebnis (detailliert)'!$C$17:$C$300,'Ergebnis (aggregiert)'!$D194)))</f>
        <v/>
      </c>
      <c r="H194" s="61" t="str">
        <f>IF(OR(D194="Beladung aus dem Netz eines anderen Netzbetreibers", D194="Beladung ohne Netznutzung"), "",IF($B194="","",SUMIFS('Ergebnis (detailliert)'!$I$17:$I$1001,'Ergebnis (detailliert)'!$B$17:$B$1001,'Ergebnis (aggregiert)'!$B194,'Ergebnis (detailliert)'!$C$17:$C$1001,'Ergebnis (aggregiert)'!$D194)))</f>
        <v/>
      </c>
      <c r="I194" s="63" t="str">
        <f>IF(OR(D194="Beladung aus dem Netz eines anderen Netzbetreibers", D194="Beladung ohne Netznutzung"), "",IF($B194="","",SUMIFS('Ergebnis (detailliert)'!$K$17:$K$1001,'Ergebnis (detailliert)'!$B$17:$B$1001,'Ergebnis (aggregiert)'!$B194,'Ergebnis (detailliert)'!$C$17:$C$1001,'Ergebnis (aggregiert)'!$D194)))</f>
        <v/>
      </c>
      <c r="J194" s="64" t="str">
        <f>IF(OR(D194="Beladung aus dem Netz eines anderen Netzbetreibers", D194="Beladung ohne Netznutzung"), "",IF($B194="","",SUMIFS('Ergebnis (detailliert)'!$M$17:$M$1001,'Ergebnis (detailliert)'!$B$17:$B$1001,'Ergebnis (aggregiert)'!$B194,'Ergebnis (detailliert)'!$C$17:$C$1001,'Ergebnis (aggregiert)'!$D194)))</f>
        <v/>
      </c>
      <c r="K194" s="52" t="str">
        <f>IFERROR(IF(ISBLANK(B194),"",IF(COUNTIF(Beladung!$B$17:$B$300,'Ergebnis (aggregiert)'!B194)=0,"Fehler: Reiter 'Beladung des Speichers' wurde für diesen Speicher nicht ausgefüllt",IF(COUNTIF(Entladung!$B$17:$B$300,'Ergebnis (aggregiert)'!B194)=0,"Fehler: Reiter 'Entladung des Speichers' wurde für diesen Speicher nicht ausgefüllt",""))),"Fehler: nicht alle Datenblätter für diesen Speicher wurden vollständig befüllt")</f>
        <v/>
      </c>
    </row>
    <row r="195" spans="1:11" x14ac:dyDescent="0.25">
      <c r="A195" s="142" t="str">
        <f>_xlfn.IFNA(VLOOKUP(B195,Stammdaten!$A$17:$B$300,2,FALSE),"")</f>
        <v/>
      </c>
      <c r="B195" s="59" t="str">
        <f>IF(Stammdaten!A195="","",Stammdaten!A195)</f>
        <v/>
      </c>
      <c r="C195" s="59" t="str">
        <f>IF(B195="","",VLOOKUP(B195,Stammdaten!A195:F478,6,FALSE))</f>
        <v/>
      </c>
      <c r="D195" s="60" t="str">
        <f>IF(A195="","",IF(OR(Beladung!C195="Beladung aus dem Netz eines anderen Netzbetreibers",Beladung!C195="Beladung ohne Netznutzung"),Beladung!C195,"Beladung aus dem Netz der "&amp;Stammdaten!$F$3))</f>
        <v/>
      </c>
      <c r="E195" s="60" t="str">
        <f t="shared" si="6"/>
        <v/>
      </c>
      <c r="F195" s="61" t="str">
        <f>IF(OR(D195="Beladung aus dem Netz eines anderen Netzbetreibers", D195="Beladung ohne Netznutzung"),"",IF(B195="","",SUMIFS('Ergebnis (detailliert)'!$E$17:$E$300,'Ergebnis (detailliert)'!$B$17:$B$300,'Ergebnis (aggregiert)'!$B195,'Ergebnis (detailliert)'!$C$17:$C$300,'Ergebnis (aggregiert)'!$D195)))</f>
        <v/>
      </c>
      <c r="G195" s="62" t="str">
        <f>IF(OR(D195="Beladung aus dem Netz eines anderen Netzbetreibers", D195="Beladung ohne Netznutzung"), "",IF($B195="","",SUMIFS('Ergebnis (detailliert)'!$F$17:$F$300,'Ergebnis (detailliert)'!$B$17:$B$300,'Ergebnis (aggregiert)'!$B195,'Ergebnis (detailliert)'!$C$17:$C$300,'Ergebnis (aggregiert)'!$D195)))</f>
        <v/>
      </c>
      <c r="H195" s="61" t="str">
        <f>IF(OR(D195="Beladung aus dem Netz eines anderen Netzbetreibers", D195="Beladung ohne Netznutzung"), "",IF($B195="","",SUMIFS('Ergebnis (detailliert)'!$I$17:$I$1001,'Ergebnis (detailliert)'!$B$17:$B$1001,'Ergebnis (aggregiert)'!$B195,'Ergebnis (detailliert)'!$C$17:$C$1001,'Ergebnis (aggregiert)'!$D195)))</f>
        <v/>
      </c>
      <c r="I195" s="63" t="str">
        <f>IF(OR(D195="Beladung aus dem Netz eines anderen Netzbetreibers", D195="Beladung ohne Netznutzung"), "",IF($B195="","",SUMIFS('Ergebnis (detailliert)'!$K$17:$K$1001,'Ergebnis (detailliert)'!$B$17:$B$1001,'Ergebnis (aggregiert)'!$B195,'Ergebnis (detailliert)'!$C$17:$C$1001,'Ergebnis (aggregiert)'!$D195)))</f>
        <v/>
      </c>
      <c r="J195" s="64" t="str">
        <f>IF(OR(D195="Beladung aus dem Netz eines anderen Netzbetreibers", D195="Beladung ohne Netznutzung"), "",IF($B195="","",SUMIFS('Ergebnis (detailliert)'!$M$17:$M$1001,'Ergebnis (detailliert)'!$B$17:$B$1001,'Ergebnis (aggregiert)'!$B195,'Ergebnis (detailliert)'!$C$17:$C$1001,'Ergebnis (aggregiert)'!$D195)))</f>
        <v/>
      </c>
      <c r="K195" s="52" t="str">
        <f>IFERROR(IF(ISBLANK(B195),"",IF(COUNTIF(Beladung!$B$17:$B$300,'Ergebnis (aggregiert)'!B195)=0,"Fehler: Reiter 'Beladung des Speichers' wurde für diesen Speicher nicht ausgefüllt",IF(COUNTIF(Entladung!$B$17:$B$300,'Ergebnis (aggregiert)'!B195)=0,"Fehler: Reiter 'Entladung des Speichers' wurde für diesen Speicher nicht ausgefüllt",""))),"Fehler: nicht alle Datenblätter für diesen Speicher wurden vollständig befüllt")</f>
        <v/>
      </c>
    </row>
    <row r="196" spans="1:11" x14ac:dyDescent="0.25">
      <c r="A196" s="142" t="str">
        <f>_xlfn.IFNA(VLOOKUP(B196,Stammdaten!$A$17:$B$300,2,FALSE),"")</f>
        <v/>
      </c>
      <c r="B196" s="59" t="str">
        <f>IF(Stammdaten!A196="","",Stammdaten!A196)</f>
        <v/>
      </c>
      <c r="C196" s="59" t="str">
        <f>IF(B196="","",VLOOKUP(B196,Stammdaten!A196:F479,6,FALSE))</f>
        <v/>
      </c>
      <c r="D196" s="60" t="str">
        <f>IF(A196="","",IF(OR(Beladung!C196="Beladung aus dem Netz eines anderen Netzbetreibers",Beladung!C196="Beladung ohne Netznutzung"),Beladung!C196,"Beladung aus dem Netz der "&amp;Stammdaten!$F$3))</f>
        <v/>
      </c>
      <c r="E196" s="60" t="str">
        <f t="shared" si="6"/>
        <v/>
      </c>
      <c r="F196" s="61" t="str">
        <f>IF(OR(D196="Beladung aus dem Netz eines anderen Netzbetreibers", D196="Beladung ohne Netznutzung"),"",IF(B196="","",SUMIFS('Ergebnis (detailliert)'!$E$17:$E$300,'Ergebnis (detailliert)'!$B$17:$B$300,'Ergebnis (aggregiert)'!$B196,'Ergebnis (detailliert)'!$C$17:$C$300,'Ergebnis (aggregiert)'!$D196)))</f>
        <v/>
      </c>
      <c r="G196" s="62" t="str">
        <f>IF(OR(D196="Beladung aus dem Netz eines anderen Netzbetreibers", D196="Beladung ohne Netznutzung"), "",IF($B196="","",SUMIFS('Ergebnis (detailliert)'!$F$17:$F$300,'Ergebnis (detailliert)'!$B$17:$B$300,'Ergebnis (aggregiert)'!$B196,'Ergebnis (detailliert)'!$C$17:$C$300,'Ergebnis (aggregiert)'!$D196)))</f>
        <v/>
      </c>
      <c r="H196" s="61" t="str">
        <f>IF(OR(D196="Beladung aus dem Netz eines anderen Netzbetreibers", D196="Beladung ohne Netznutzung"), "",IF($B196="","",SUMIFS('Ergebnis (detailliert)'!$I$17:$I$1001,'Ergebnis (detailliert)'!$B$17:$B$1001,'Ergebnis (aggregiert)'!$B196,'Ergebnis (detailliert)'!$C$17:$C$1001,'Ergebnis (aggregiert)'!$D196)))</f>
        <v/>
      </c>
      <c r="I196" s="63" t="str">
        <f>IF(OR(D196="Beladung aus dem Netz eines anderen Netzbetreibers", D196="Beladung ohne Netznutzung"), "",IF($B196="","",SUMIFS('Ergebnis (detailliert)'!$K$17:$K$1001,'Ergebnis (detailliert)'!$B$17:$B$1001,'Ergebnis (aggregiert)'!$B196,'Ergebnis (detailliert)'!$C$17:$C$1001,'Ergebnis (aggregiert)'!$D196)))</f>
        <v/>
      </c>
      <c r="J196" s="64" t="str">
        <f>IF(OR(D196="Beladung aus dem Netz eines anderen Netzbetreibers", D196="Beladung ohne Netznutzung"), "",IF($B196="","",SUMIFS('Ergebnis (detailliert)'!$M$17:$M$1001,'Ergebnis (detailliert)'!$B$17:$B$1001,'Ergebnis (aggregiert)'!$B196,'Ergebnis (detailliert)'!$C$17:$C$1001,'Ergebnis (aggregiert)'!$D196)))</f>
        <v/>
      </c>
      <c r="K196" s="52" t="str">
        <f>IFERROR(IF(ISBLANK(B196),"",IF(COUNTIF(Beladung!$B$17:$B$300,'Ergebnis (aggregiert)'!B196)=0,"Fehler: Reiter 'Beladung des Speichers' wurde für diesen Speicher nicht ausgefüllt",IF(COUNTIF(Entladung!$B$17:$B$300,'Ergebnis (aggregiert)'!B196)=0,"Fehler: Reiter 'Entladung des Speichers' wurde für diesen Speicher nicht ausgefüllt",""))),"Fehler: nicht alle Datenblätter für diesen Speicher wurden vollständig befüllt")</f>
        <v/>
      </c>
    </row>
    <row r="197" spans="1:11" x14ac:dyDescent="0.25">
      <c r="A197" s="142" t="str">
        <f>_xlfn.IFNA(VLOOKUP(B197,Stammdaten!$A$17:$B$300,2,FALSE),"")</f>
        <v/>
      </c>
      <c r="B197" s="59" t="str">
        <f>IF(Stammdaten!A197="","",Stammdaten!A197)</f>
        <v/>
      </c>
      <c r="C197" s="59" t="str">
        <f>IF(B197="","",VLOOKUP(B197,Stammdaten!A197:F480,6,FALSE))</f>
        <v/>
      </c>
      <c r="D197" s="60" t="str">
        <f>IF(A197="","",IF(OR(Beladung!C197="Beladung aus dem Netz eines anderen Netzbetreibers",Beladung!C197="Beladung ohne Netznutzung"),Beladung!C197,"Beladung aus dem Netz der "&amp;Stammdaten!$F$3))</f>
        <v/>
      </c>
      <c r="E197" s="60" t="str">
        <f t="shared" si="6"/>
        <v/>
      </c>
      <c r="F197" s="61" t="str">
        <f>IF(OR(D197="Beladung aus dem Netz eines anderen Netzbetreibers", D197="Beladung ohne Netznutzung"),"",IF(B197="","",SUMIFS('Ergebnis (detailliert)'!$E$17:$E$300,'Ergebnis (detailliert)'!$B$17:$B$300,'Ergebnis (aggregiert)'!$B197,'Ergebnis (detailliert)'!$C$17:$C$300,'Ergebnis (aggregiert)'!$D197)))</f>
        <v/>
      </c>
      <c r="G197" s="62" t="str">
        <f>IF(OR(D197="Beladung aus dem Netz eines anderen Netzbetreibers", D197="Beladung ohne Netznutzung"), "",IF($B197="","",SUMIFS('Ergebnis (detailliert)'!$F$17:$F$300,'Ergebnis (detailliert)'!$B$17:$B$300,'Ergebnis (aggregiert)'!$B197,'Ergebnis (detailliert)'!$C$17:$C$300,'Ergebnis (aggregiert)'!$D197)))</f>
        <v/>
      </c>
      <c r="H197" s="61" t="str">
        <f>IF(OR(D197="Beladung aus dem Netz eines anderen Netzbetreibers", D197="Beladung ohne Netznutzung"), "",IF($B197="","",SUMIFS('Ergebnis (detailliert)'!$I$17:$I$1001,'Ergebnis (detailliert)'!$B$17:$B$1001,'Ergebnis (aggregiert)'!$B197,'Ergebnis (detailliert)'!$C$17:$C$1001,'Ergebnis (aggregiert)'!$D197)))</f>
        <v/>
      </c>
      <c r="I197" s="63" t="str">
        <f>IF(OR(D197="Beladung aus dem Netz eines anderen Netzbetreibers", D197="Beladung ohne Netznutzung"), "",IF($B197="","",SUMIFS('Ergebnis (detailliert)'!$K$17:$K$1001,'Ergebnis (detailliert)'!$B$17:$B$1001,'Ergebnis (aggregiert)'!$B197,'Ergebnis (detailliert)'!$C$17:$C$1001,'Ergebnis (aggregiert)'!$D197)))</f>
        <v/>
      </c>
      <c r="J197" s="64" t="str">
        <f>IF(OR(D197="Beladung aus dem Netz eines anderen Netzbetreibers", D197="Beladung ohne Netznutzung"), "",IF($B197="","",SUMIFS('Ergebnis (detailliert)'!$M$17:$M$1001,'Ergebnis (detailliert)'!$B$17:$B$1001,'Ergebnis (aggregiert)'!$B197,'Ergebnis (detailliert)'!$C$17:$C$1001,'Ergebnis (aggregiert)'!$D197)))</f>
        <v/>
      </c>
      <c r="K197" s="52" t="str">
        <f>IFERROR(IF(ISBLANK(B197),"",IF(COUNTIF(Beladung!$B$17:$B$300,'Ergebnis (aggregiert)'!B197)=0,"Fehler: Reiter 'Beladung des Speichers' wurde für diesen Speicher nicht ausgefüllt",IF(COUNTIF(Entladung!$B$17:$B$300,'Ergebnis (aggregiert)'!B197)=0,"Fehler: Reiter 'Entladung des Speichers' wurde für diesen Speicher nicht ausgefüllt",""))),"Fehler: nicht alle Datenblätter für diesen Speicher wurden vollständig befüllt")</f>
        <v/>
      </c>
    </row>
    <row r="198" spans="1:11" x14ac:dyDescent="0.25">
      <c r="A198" s="142" t="str">
        <f>_xlfn.IFNA(VLOOKUP(B198,Stammdaten!$A$17:$B$300,2,FALSE),"")</f>
        <v/>
      </c>
      <c r="B198" s="59" t="str">
        <f>IF(Stammdaten!A198="","",Stammdaten!A198)</f>
        <v/>
      </c>
      <c r="C198" s="59" t="str">
        <f>IF(B198="","",VLOOKUP(B198,Stammdaten!A198:F481,6,FALSE))</f>
        <v/>
      </c>
      <c r="D198" s="60" t="str">
        <f>IF(A198="","",IF(OR(Beladung!C198="Beladung aus dem Netz eines anderen Netzbetreibers",Beladung!C198="Beladung ohne Netznutzung"),Beladung!C198,"Beladung aus dem Netz der "&amp;Stammdaten!$F$3))</f>
        <v/>
      </c>
      <c r="E198" s="60" t="str">
        <f t="shared" si="6"/>
        <v/>
      </c>
      <c r="F198" s="61" t="str">
        <f>IF(OR(D198="Beladung aus dem Netz eines anderen Netzbetreibers", D198="Beladung ohne Netznutzung"),"",IF(B198="","",SUMIFS('Ergebnis (detailliert)'!$E$17:$E$300,'Ergebnis (detailliert)'!$B$17:$B$300,'Ergebnis (aggregiert)'!$B198,'Ergebnis (detailliert)'!$C$17:$C$300,'Ergebnis (aggregiert)'!$D198)))</f>
        <v/>
      </c>
      <c r="G198" s="62" t="str">
        <f>IF(OR(D198="Beladung aus dem Netz eines anderen Netzbetreibers", D198="Beladung ohne Netznutzung"), "",IF($B198="","",SUMIFS('Ergebnis (detailliert)'!$F$17:$F$300,'Ergebnis (detailliert)'!$B$17:$B$300,'Ergebnis (aggregiert)'!$B198,'Ergebnis (detailliert)'!$C$17:$C$300,'Ergebnis (aggregiert)'!$D198)))</f>
        <v/>
      </c>
      <c r="H198" s="61" t="str">
        <f>IF(OR(D198="Beladung aus dem Netz eines anderen Netzbetreibers", D198="Beladung ohne Netznutzung"), "",IF($B198="","",SUMIFS('Ergebnis (detailliert)'!$I$17:$I$1001,'Ergebnis (detailliert)'!$B$17:$B$1001,'Ergebnis (aggregiert)'!$B198,'Ergebnis (detailliert)'!$C$17:$C$1001,'Ergebnis (aggregiert)'!$D198)))</f>
        <v/>
      </c>
      <c r="I198" s="63" t="str">
        <f>IF(OR(D198="Beladung aus dem Netz eines anderen Netzbetreibers", D198="Beladung ohne Netznutzung"), "",IF($B198="","",SUMIFS('Ergebnis (detailliert)'!$K$17:$K$1001,'Ergebnis (detailliert)'!$B$17:$B$1001,'Ergebnis (aggregiert)'!$B198,'Ergebnis (detailliert)'!$C$17:$C$1001,'Ergebnis (aggregiert)'!$D198)))</f>
        <v/>
      </c>
      <c r="J198" s="64" t="str">
        <f>IF(OR(D198="Beladung aus dem Netz eines anderen Netzbetreibers", D198="Beladung ohne Netznutzung"), "",IF($B198="","",SUMIFS('Ergebnis (detailliert)'!$M$17:$M$1001,'Ergebnis (detailliert)'!$B$17:$B$1001,'Ergebnis (aggregiert)'!$B198,'Ergebnis (detailliert)'!$C$17:$C$1001,'Ergebnis (aggregiert)'!$D198)))</f>
        <v/>
      </c>
      <c r="K198" s="52" t="str">
        <f>IFERROR(IF(ISBLANK(B198),"",IF(COUNTIF(Beladung!$B$17:$B$300,'Ergebnis (aggregiert)'!B198)=0,"Fehler: Reiter 'Beladung des Speichers' wurde für diesen Speicher nicht ausgefüllt",IF(COUNTIF(Entladung!$B$17:$B$300,'Ergebnis (aggregiert)'!B198)=0,"Fehler: Reiter 'Entladung des Speichers' wurde für diesen Speicher nicht ausgefüllt",""))),"Fehler: nicht alle Datenblätter für diesen Speicher wurden vollständig befüllt")</f>
        <v/>
      </c>
    </row>
    <row r="199" spans="1:11" x14ac:dyDescent="0.25">
      <c r="A199" s="142" t="str">
        <f>_xlfn.IFNA(VLOOKUP(B199,Stammdaten!$A$17:$B$300,2,FALSE),"")</f>
        <v/>
      </c>
      <c r="B199" s="59" t="str">
        <f>IF(Stammdaten!A199="","",Stammdaten!A199)</f>
        <v/>
      </c>
      <c r="C199" s="59" t="str">
        <f>IF(B199="","",VLOOKUP(B199,Stammdaten!A199:F482,6,FALSE))</f>
        <v/>
      </c>
      <c r="D199" s="60" t="str">
        <f>IF(A199="","",IF(OR(Beladung!C199="Beladung aus dem Netz eines anderen Netzbetreibers",Beladung!C199="Beladung ohne Netznutzung"),Beladung!C199,"Beladung aus dem Netz der "&amp;Stammdaten!$F$3))</f>
        <v/>
      </c>
      <c r="E199" s="60" t="str">
        <f t="shared" si="6"/>
        <v/>
      </c>
      <c r="F199" s="61" t="str">
        <f>IF(OR(D199="Beladung aus dem Netz eines anderen Netzbetreibers", D199="Beladung ohne Netznutzung"),"",IF(B199="","",SUMIFS('Ergebnis (detailliert)'!$E$17:$E$300,'Ergebnis (detailliert)'!$B$17:$B$300,'Ergebnis (aggregiert)'!$B199,'Ergebnis (detailliert)'!$C$17:$C$300,'Ergebnis (aggregiert)'!$D199)))</f>
        <v/>
      </c>
      <c r="G199" s="62" t="str">
        <f>IF(OR(D199="Beladung aus dem Netz eines anderen Netzbetreibers", D199="Beladung ohne Netznutzung"), "",IF($B199="","",SUMIFS('Ergebnis (detailliert)'!$F$17:$F$300,'Ergebnis (detailliert)'!$B$17:$B$300,'Ergebnis (aggregiert)'!$B199,'Ergebnis (detailliert)'!$C$17:$C$300,'Ergebnis (aggregiert)'!$D199)))</f>
        <v/>
      </c>
      <c r="H199" s="61" t="str">
        <f>IF(OR(D199="Beladung aus dem Netz eines anderen Netzbetreibers", D199="Beladung ohne Netznutzung"), "",IF($B199="","",SUMIFS('Ergebnis (detailliert)'!$I$17:$I$1001,'Ergebnis (detailliert)'!$B$17:$B$1001,'Ergebnis (aggregiert)'!$B199,'Ergebnis (detailliert)'!$C$17:$C$1001,'Ergebnis (aggregiert)'!$D199)))</f>
        <v/>
      </c>
      <c r="I199" s="63" t="str">
        <f>IF(OR(D199="Beladung aus dem Netz eines anderen Netzbetreibers", D199="Beladung ohne Netznutzung"), "",IF($B199="","",SUMIFS('Ergebnis (detailliert)'!$K$17:$K$1001,'Ergebnis (detailliert)'!$B$17:$B$1001,'Ergebnis (aggregiert)'!$B199,'Ergebnis (detailliert)'!$C$17:$C$1001,'Ergebnis (aggregiert)'!$D199)))</f>
        <v/>
      </c>
      <c r="J199" s="64" t="str">
        <f>IF(OR(D199="Beladung aus dem Netz eines anderen Netzbetreibers", D199="Beladung ohne Netznutzung"), "",IF($B199="","",SUMIFS('Ergebnis (detailliert)'!$M$17:$M$1001,'Ergebnis (detailliert)'!$B$17:$B$1001,'Ergebnis (aggregiert)'!$B199,'Ergebnis (detailliert)'!$C$17:$C$1001,'Ergebnis (aggregiert)'!$D199)))</f>
        <v/>
      </c>
      <c r="K199" s="52" t="str">
        <f>IFERROR(IF(ISBLANK(B199),"",IF(COUNTIF(Beladung!$B$17:$B$300,'Ergebnis (aggregiert)'!B199)=0,"Fehler: Reiter 'Beladung des Speichers' wurde für diesen Speicher nicht ausgefüllt",IF(COUNTIF(Entladung!$B$17:$B$300,'Ergebnis (aggregiert)'!B199)=0,"Fehler: Reiter 'Entladung des Speichers' wurde für diesen Speicher nicht ausgefüllt",""))),"Fehler: nicht alle Datenblätter für diesen Speicher wurden vollständig befüllt")</f>
        <v/>
      </c>
    </row>
    <row r="200" spans="1:11" x14ac:dyDescent="0.25">
      <c r="A200" s="142" t="str">
        <f>_xlfn.IFNA(VLOOKUP(B200,Stammdaten!$A$17:$B$300,2,FALSE),"")</f>
        <v/>
      </c>
      <c r="B200" s="59" t="str">
        <f>IF(Stammdaten!A200="","",Stammdaten!A200)</f>
        <v/>
      </c>
      <c r="C200" s="59" t="str">
        <f>IF(B200="","",VLOOKUP(B200,Stammdaten!A200:F483,6,FALSE))</f>
        <v/>
      </c>
      <c r="D200" s="60" t="str">
        <f>IF(A200="","",IF(OR(Beladung!C200="Beladung aus dem Netz eines anderen Netzbetreibers",Beladung!C200="Beladung ohne Netznutzung"),Beladung!C200,"Beladung aus dem Netz der "&amp;Stammdaten!$F$3))</f>
        <v/>
      </c>
      <c r="E200" s="60" t="str">
        <f t="shared" si="6"/>
        <v/>
      </c>
      <c r="F200" s="61" t="str">
        <f>IF(OR(D200="Beladung aus dem Netz eines anderen Netzbetreibers", D200="Beladung ohne Netznutzung"),"",IF(B200="","",SUMIFS('Ergebnis (detailliert)'!$E$17:$E$300,'Ergebnis (detailliert)'!$B$17:$B$300,'Ergebnis (aggregiert)'!$B200,'Ergebnis (detailliert)'!$C$17:$C$300,'Ergebnis (aggregiert)'!$D200)))</f>
        <v/>
      </c>
      <c r="G200" s="62" t="str">
        <f>IF(OR(D200="Beladung aus dem Netz eines anderen Netzbetreibers", D200="Beladung ohne Netznutzung"), "",IF($B200="","",SUMIFS('Ergebnis (detailliert)'!$F$17:$F$300,'Ergebnis (detailliert)'!$B$17:$B$300,'Ergebnis (aggregiert)'!$B200,'Ergebnis (detailliert)'!$C$17:$C$300,'Ergebnis (aggregiert)'!$D200)))</f>
        <v/>
      </c>
      <c r="H200" s="61" t="str">
        <f>IF(OR(D200="Beladung aus dem Netz eines anderen Netzbetreibers", D200="Beladung ohne Netznutzung"), "",IF($B200="","",SUMIFS('Ergebnis (detailliert)'!$I$17:$I$1001,'Ergebnis (detailliert)'!$B$17:$B$1001,'Ergebnis (aggregiert)'!$B200,'Ergebnis (detailliert)'!$C$17:$C$1001,'Ergebnis (aggregiert)'!$D200)))</f>
        <v/>
      </c>
      <c r="I200" s="63" t="str">
        <f>IF(OR(D200="Beladung aus dem Netz eines anderen Netzbetreibers", D200="Beladung ohne Netznutzung"), "",IF($B200="","",SUMIFS('Ergebnis (detailliert)'!$K$17:$K$1001,'Ergebnis (detailliert)'!$B$17:$B$1001,'Ergebnis (aggregiert)'!$B200,'Ergebnis (detailliert)'!$C$17:$C$1001,'Ergebnis (aggregiert)'!$D200)))</f>
        <v/>
      </c>
      <c r="J200" s="64" t="str">
        <f>IF(OR(D200="Beladung aus dem Netz eines anderen Netzbetreibers", D200="Beladung ohne Netznutzung"), "",IF($B200="","",SUMIFS('Ergebnis (detailliert)'!$M$17:$M$1001,'Ergebnis (detailliert)'!$B$17:$B$1001,'Ergebnis (aggregiert)'!$B200,'Ergebnis (detailliert)'!$C$17:$C$1001,'Ergebnis (aggregiert)'!$D200)))</f>
        <v/>
      </c>
      <c r="K200" s="52" t="str">
        <f>IFERROR(IF(ISBLANK(B200),"",IF(COUNTIF(Beladung!$B$17:$B$300,'Ergebnis (aggregiert)'!B200)=0,"Fehler: Reiter 'Beladung des Speichers' wurde für diesen Speicher nicht ausgefüllt",IF(COUNTIF(Entladung!$B$17:$B$300,'Ergebnis (aggregiert)'!B200)=0,"Fehler: Reiter 'Entladung des Speichers' wurde für diesen Speicher nicht ausgefüllt",""))),"Fehler: nicht alle Datenblätter für diesen Speicher wurden vollständig befüllt")</f>
        <v/>
      </c>
    </row>
    <row r="201" spans="1:11" x14ac:dyDescent="0.25">
      <c r="A201" s="142" t="str">
        <f>_xlfn.IFNA(VLOOKUP(B201,Stammdaten!$A$17:$B$300,2,FALSE),"")</f>
        <v/>
      </c>
      <c r="B201" s="59" t="str">
        <f>IF(Stammdaten!A201="","",Stammdaten!A201)</f>
        <v/>
      </c>
      <c r="C201" s="59" t="str">
        <f>IF(B201="","",VLOOKUP(B201,Stammdaten!A201:F484,6,FALSE))</f>
        <v/>
      </c>
      <c r="D201" s="60" t="str">
        <f>IF(A201="","",IF(OR(Beladung!C201="Beladung aus dem Netz eines anderen Netzbetreibers",Beladung!C201="Beladung ohne Netznutzung"),Beladung!C201,"Beladung aus dem Netz der "&amp;Stammdaten!$F$3))</f>
        <v/>
      </c>
      <c r="E201" s="60" t="str">
        <f t="shared" si="6"/>
        <v/>
      </c>
      <c r="F201" s="61" t="str">
        <f>IF(OR(D201="Beladung aus dem Netz eines anderen Netzbetreibers", D201="Beladung ohne Netznutzung"),"",IF(B201="","",SUMIFS('Ergebnis (detailliert)'!$E$17:$E$300,'Ergebnis (detailliert)'!$B$17:$B$300,'Ergebnis (aggregiert)'!$B201,'Ergebnis (detailliert)'!$C$17:$C$300,'Ergebnis (aggregiert)'!$D201)))</f>
        <v/>
      </c>
      <c r="G201" s="62" t="str">
        <f>IF(OR(D201="Beladung aus dem Netz eines anderen Netzbetreibers", D201="Beladung ohne Netznutzung"), "",IF($B201="","",SUMIFS('Ergebnis (detailliert)'!$F$17:$F$300,'Ergebnis (detailliert)'!$B$17:$B$300,'Ergebnis (aggregiert)'!$B201,'Ergebnis (detailliert)'!$C$17:$C$300,'Ergebnis (aggregiert)'!$D201)))</f>
        <v/>
      </c>
      <c r="H201" s="61" t="str">
        <f>IF(OR(D201="Beladung aus dem Netz eines anderen Netzbetreibers", D201="Beladung ohne Netznutzung"), "",IF($B201="","",SUMIFS('Ergebnis (detailliert)'!$I$17:$I$1001,'Ergebnis (detailliert)'!$B$17:$B$1001,'Ergebnis (aggregiert)'!$B201,'Ergebnis (detailliert)'!$C$17:$C$1001,'Ergebnis (aggregiert)'!$D201)))</f>
        <v/>
      </c>
      <c r="I201" s="63" t="str">
        <f>IF(OR(D201="Beladung aus dem Netz eines anderen Netzbetreibers", D201="Beladung ohne Netznutzung"), "",IF($B201="","",SUMIFS('Ergebnis (detailliert)'!$K$17:$K$1001,'Ergebnis (detailliert)'!$B$17:$B$1001,'Ergebnis (aggregiert)'!$B201,'Ergebnis (detailliert)'!$C$17:$C$1001,'Ergebnis (aggregiert)'!$D201)))</f>
        <v/>
      </c>
      <c r="J201" s="64" t="str">
        <f>IF(OR(D201="Beladung aus dem Netz eines anderen Netzbetreibers", D201="Beladung ohne Netznutzung"), "",IF($B201="","",SUMIFS('Ergebnis (detailliert)'!$M$17:$M$1001,'Ergebnis (detailliert)'!$B$17:$B$1001,'Ergebnis (aggregiert)'!$B201,'Ergebnis (detailliert)'!$C$17:$C$1001,'Ergebnis (aggregiert)'!$D201)))</f>
        <v/>
      </c>
      <c r="K201" s="52" t="str">
        <f>IFERROR(IF(ISBLANK(B201),"",IF(COUNTIF(Beladung!$B$17:$B$300,'Ergebnis (aggregiert)'!B201)=0,"Fehler: Reiter 'Beladung des Speichers' wurde für diesen Speicher nicht ausgefüllt",IF(COUNTIF(Entladung!$B$17:$B$300,'Ergebnis (aggregiert)'!B201)=0,"Fehler: Reiter 'Entladung des Speichers' wurde für diesen Speicher nicht ausgefüllt",""))),"Fehler: nicht alle Datenblätter für diesen Speicher wurden vollständig befüllt")</f>
        <v/>
      </c>
    </row>
    <row r="202" spans="1:11" x14ac:dyDescent="0.25">
      <c r="A202" s="142" t="str">
        <f>_xlfn.IFNA(VLOOKUP(B202,Stammdaten!$A$17:$B$300,2,FALSE),"")</f>
        <v/>
      </c>
      <c r="B202" s="59" t="str">
        <f>IF(Stammdaten!A202="","",Stammdaten!A202)</f>
        <v/>
      </c>
      <c r="C202" s="59" t="str">
        <f>IF(B202="","",VLOOKUP(B202,Stammdaten!A202:F485,6,FALSE))</f>
        <v/>
      </c>
      <c r="D202" s="60" t="str">
        <f>IF(A202="","",IF(OR(Beladung!C202="Beladung aus dem Netz eines anderen Netzbetreibers",Beladung!C202="Beladung ohne Netznutzung"),Beladung!C202,"Beladung aus dem Netz der "&amp;Stammdaten!$F$3))</f>
        <v/>
      </c>
      <c r="E202" s="60" t="str">
        <f t="shared" si="6"/>
        <v/>
      </c>
      <c r="F202" s="61" t="str">
        <f>IF(OR(D202="Beladung aus dem Netz eines anderen Netzbetreibers", D202="Beladung ohne Netznutzung"),"",IF(B202="","",SUMIFS('Ergebnis (detailliert)'!$E$17:$E$300,'Ergebnis (detailliert)'!$B$17:$B$300,'Ergebnis (aggregiert)'!$B202,'Ergebnis (detailliert)'!$C$17:$C$300,'Ergebnis (aggregiert)'!$D202)))</f>
        <v/>
      </c>
      <c r="G202" s="62" t="str">
        <f>IF(OR(D202="Beladung aus dem Netz eines anderen Netzbetreibers", D202="Beladung ohne Netznutzung"), "",IF($B202="","",SUMIFS('Ergebnis (detailliert)'!$F$17:$F$300,'Ergebnis (detailliert)'!$B$17:$B$300,'Ergebnis (aggregiert)'!$B202,'Ergebnis (detailliert)'!$C$17:$C$300,'Ergebnis (aggregiert)'!$D202)))</f>
        <v/>
      </c>
      <c r="H202" s="61" t="str">
        <f>IF(OR(D202="Beladung aus dem Netz eines anderen Netzbetreibers", D202="Beladung ohne Netznutzung"), "",IF($B202="","",SUMIFS('Ergebnis (detailliert)'!$I$17:$I$1001,'Ergebnis (detailliert)'!$B$17:$B$1001,'Ergebnis (aggregiert)'!$B202,'Ergebnis (detailliert)'!$C$17:$C$1001,'Ergebnis (aggregiert)'!$D202)))</f>
        <v/>
      </c>
      <c r="I202" s="63" t="str">
        <f>IF(OR(D202="Beladung aus dem Netz eines anderen Netzbetreibers", D202="Beladung ohne Netznutzung"), "",IF($B202="","",SUMIFS('Ergebnis (detailliert)'!$K$17:$K$1001,'Ergebnis (detailliert)'!$B$17:$B$1001,'Ergebnis (aggregiert)'!$B202,'Ergebnis (detailliert)'!$C$17:$C$1001,'Ergebnis (aggregiert)'!$D202)))</f>
        <v/>
      </c>
      <c r="J202" s="64" t="str">
        <f>IF(OR(D202="Beladung aus dem Netz eines anderen Netzbetreibers", D202="Beladung ohne Netznutzung"), "",IF($B202="","",SUMIFS('Ergebnis (detailliert)'!$M$17:$M$1001,'Ergebnis (detailliert)'!$B$17:$B$1001,'Ergebnis (aggregiert)'!$B202,'Ergebnis (detailliert)'!$C$17:$C$1001,'Ergebnis (aggregiert)'!$D202)))</f>
        <v/>
      </c>
      <c r="K202" s="52" t="str">
        <f>IFERROR(IF(ISBLANK(B202),"",IF(COUNTIF(Beladung!$B$17:$B$300,'Ergebnis (aggregiert)'!B202)=0,"Fehler: Reiter 'Beladung des Speichers' wurde für diesen Speicher nicht ausgefüllt",IF(COUNTIF(Entladung!$B$17:$B$300,'Ergebnis (aggregiert)'!B202)=0,"Fehler: Reiter 'Entladung des Speichers' wurde für diesen Speicher nicht ausgefüllt",""))),"Fehler: nicht alle Datenblätter für diesen Speicher wurden vollständig befüllt")</f>
        <v/>
      </c>
    </row>
    <row r="203" spans="1:11" x14ac:dyDescent="0.25">
      <c r="A203" s="142" t="str">
        <f>_xlfn.IFNA(VLOOKUP(B203,Stammdaten!$A$17:$B$300,2,FALSE),"")</f>
        <v/>
      </c>
      <c r="B203" s="59" t="str">
        <f>IF(Stammdaten!A203="","",Stammdaten!A203)</f>
        <v/>
      </c>
      <c r="C203" s="59" t="str">
        <f>IF(B203="","",VLOOKUP(B203,Stammdaten!A203:F486,6,FALSE))</f>
        <v/>
      </c>
      <c r="D203" s="60" t="str">
        <f>IF(A203="","",IF(OR(Beladung!C203="Beladung aus dem Netz eines anderen Netzbetreibers",Beladung!C203="Beladung ohne Netznutzung"),Beladung!C203,"Beladung aus dem Netz der "&amp;Stammdaten!$F$3))</f>
        <v/>
      </c>
      <c r="E203" s="60" t="str">
        <f t="shared" si="6"/>
        <v/>
      </c>
      <c r="F203" s="61" t="str">
        <f>IF(OR(D203="Beladung aus dem Netz eines anderen Netzbetreibers", D203="Beladung ohne Netznutzung"),"",IF(B203="","",SUMIFS('Ergebnis (detailliert)'!$E$17:$E$300,'Ergebnis (detailliert)'!$B$17:$B$300,'Ergebnis (aggregiert)'!$B203,'Ergebnis (detailliert)'!$C$17:$C$300,'Ergebnis (aggregiert)'!$D203)))</f>
        <v/>
      </c>
      <c r="G203" s="62" t="str">
        <f>IF(OR(D203="Beladung aus dem Netz eines anderen Netzbetreibers", D203="Beladung ohne Netznutzung"), "",IF($B203="","",SUMIFS('Ergebnis (detailliert)'!$F$17:$F$300,'Ergebnis (detailliert)'!$B$17:$B$300,'Ergebnis (aggregiert)'!$B203,'Ergebnis (detailliert)'!$C$17:$C$300,'Ergebnis (aggregiert)'!$D203)))</f>
        <v/>
      </c>
      <c r="H203" s="61" t="str">
        <f>IF(OR(D203="Beladung aus dem Netz eines anderen Netzbetreibers", D203="Beladung ohne Netznutzung"), "",IF($B203="","",SUMIFS('Ergebnis (detailliert)'!$I$17:$I$1001,'Ergebnis (detailliert)'!$B$17:$B$1001,'Ergebnis (aggregiert)'!$B203,'Ergebnis (detailliert)'!$C$17:$C$1001,'Ergebnis (aggregiert)'!$D203)))</f>
        <v/>
      </c>
      <c r="I203" s="63" t="str">
        <f>IF(OR(D203="Beladung aus dem Netz eines anderen Netzbetreibers", D203="Beladung ohne Netznutzung"), "",IF($B203="","",SUMIFS('Ergebnis (detailliert)'!$K$17:$K$1001,'Ergebnis (detailliert)'!$B$17:$B$1001,'Ergebnis (aggregiert)'!$B203,'Ergebnis (detailliert)'!$C$17:$C$1001,'Ergebnis (aggregiert)'!$D203)))</f>
        <v/>
      </c>
      <c r="J203" s="64" t="str">
        <f>IF(OR(D203="Beladung aus dem Netz eines anderen Netzbetreibers", D203="Beladung ohne Netznutzung"), "",IF($B203="","",SUMIFS('Ergebnis (detailliert)'!$M$17:$M$1001,'Ergebnis (detailliert)'!$B$17:$B$1001,'Ergebnis (aggregiert)'!$B203,'Ergebnis (detailliert)'!$C$17:$C$1001,'Ergebnis (aggregiert)'!$D203)))</f>
        <v/>
      </c>
      <c r="K203" s="52" t="str">
        <f>IFERROR(IF(ISBLANK(B203),"",IF(COUNTIF(Beladung!$B$17:$B$300,'Ergebnis (aggregiert)'!B203)=0,"Fehler: Reiter 'Beladung des Speichers' wurde für diesen Speicher nicht ausgefüllt",IF(COUNTIF(Entladung!$B$17:$B$300,'Ergebnis (aggregiert)'!B203)=0,"Fehler: Reiter 'Entladung des Speichers' wurde für diesen Speicher nicht ausgefüllt",""))),"Fehler: nicht alle Datenblätter für diesen Speicher wurden vollständig befüllt")</f>
        <v/>
      </c>
    </row>
    <row r="204" spans="1:11" x14ac:dyDescent="0.25">
      <c r="A204" s="142" t="str">
        <f>_xlfn.IFNA(VLOOKUP(B204,Stammdaten!$A$17:$B$300,2,FALSE),"")</f>
        <v/>
      </c>
      <c r="B204" s="59" t="str">
        <f>IF(Stammdaten!A204="","",Stammdaten!A204)</f>
        <v/>
      </c>
      <c r="C204" s="59" t="str">
        <f>IF(B204="","",VLOOKUP(B204,Stammdaten!A204:F487,6,FALSE))</f>
        <v/>
      </c>
      <c r="D204" s="60" t="str">
        <f>IF(A204="","",IF(OR(Beladung!C204="Beladung aus dem Netz eines anderen Netzbetreibers",Beladung!C204="Beladung ohne Netznutzung"),Beladung!C204,"Beladung aus dem Netz der "&amp;Stammdaten!$F$3))</f>
        <v/>
      </c>
      <c r="E204" s="60" t="str">
        <f t="shared" si="6"/>
        <v/>
      </c>
      <c r="F204" s="61" t="str">
        <f>IF(OR(D204="Beladung aus dem Netz eines anderen Netzbetreibers", D204="Beladung ohne Netznutzung"),"",IF(B204="","",SUMIFS('Ergebnis (detailliert)'!$E$17:$E$300,'Ergebnis (detailliert)'!$B$17:$B$300,'Ergebnis (aggregiert)'!$B204,'Ergebnis (detailliert)'!$C$17:$C$300,'Ergebnis (aggregiert)'!$D204)))</f>
        <v/>
      </c>
      <c r="G204" s="62" t="str">
        <f>IF(OR(D204="Beladung aus dem Netz eines anderen Netzbetreibers", D204="Beladung ohne Netznutzung"), "",IF($B204="","",SUMIFS('Ergebnis (detailliert)'!$F$17:$F$300,'Ergebnis (detailliert)'!$B$17:$B$300,'Ergebnis (aggregiert)'!$B204,'Ergebnis (detailliert)'!$C$17:$C$300,'Ergebnis (aggregiert)'!$D204)))</f>
        <v/>
      </c>
      <c r="H204" s="61" t="str">
        <f>IF(OR(D204="Beladung aus dem Netz eines anderen Netzbetreibers", D204="Beladung ohne Netznutzung"), "",IF($B204="","",SUMIFS('Ergebnis (detailliert)'!$I$17:$I$1001,'Ergebnis (detailliert)'!$B$17:$B$1001,'Ergebnis (aggregiert)'!$B204,'Ergebnis (detailliert)'!$C$17:$C$1001,'Ergebnis (aggregiert)'!$D204)))</f>
        <v/>
      </c>
      <c r="I204" s="63" t="str">
        <f>IF(OR(D204="Beladung aus dem Netz eines anderen Netzbetreibers", D204="Beladung ohne Netznutzung"), "",IF($B204="","",SUMIFS('Ergebnis (detailliert)'!$K$17:$K$1001,'Ergebnis (detailliert)'!$B$17:$B$1001,'Ergebnis (aggregiert)'!$B204,'Ergebnis (detailliert)'!$C$17:$C$1001,'Ergebnis (aggregiert)'!$D204)))</f>
        <v/>
      </c>
      <c r="J204" s="64" t="str">
        <f>IF(OR(D204="Beladung aus dem Netz eines anderen Netzbetreibers", D204="Beladung ohne Netznutzung"), "",IF($B204="","",SUMIFS('Ergebnis (detailliert)'!$M$17:$M$1001,'Ergebnis (detailliert)'!$B$17:$B$1001,'Ergebnis (aggregiert)'!$B204,'Ergebnis (detailliert)'!$C$17:$C$1001,'Ergebnis (aggregiert)'!$D204)))</f>
        <v/>
      </c>
      <c r="K204" s="52" t="str">
        <f>IFERROR(IF(ISBLANK(B204),"",IF(COUNTIF(Beladung!$B$17:$B$300,'Ergebnis (aggregiert)'!B204)=0,"Fehler: Reiter 'Beladung des Speichers' wurde für diesen Speicher nicht ausgefüllt",IF(COUNTIF(Entladung!$B$17:$B$300,'Ergebnis (aggregiert)'!B204)=0,"Fehler: Reiter 'Entladung des Speichers' wurde für diesen Speicher nicht ausgefüllt",""))),"Fehler: nicht alle Datenblätter für diesen Speicher wurden vollständig befüllt")</f>
        <v/>
      </c>
    </row>
    <row r="205" spans="1:11" x14ac:dyDescent="0.25">
      <c r="A205" s="142" t="str">
        <f>_xlfn.IFNA(VLOOKUP(B205,Stammdaten!$A$17:$B$300,2,FALSE),"")</f>
        <v/>
      </c>
      <c r="B205" s="59" t="str">
        <f>IF(Stammdaten!A205="","",Stammdaten!A205)</f>
        <v/>
      </c>
      <c r="C205" s="59" t="str">
        <f>IF(B205="","",VLOOKUP(B205,Stammdaten!A205:F488,6,FALSE))</f>
        <v/>
      </c>
      <c r="D205" s="60" t="str">
        <f>IF(A205="","",IF(OR(Beladung!C205="Beladung aus dem Netz eines anderen Netzbetreibers",Beladung!C205="Beladung ohne Netznutzung"),Beladung!C205,"Beladung aus dem Netz der "&amp;Stammdaten!$F$3))</f>
        <v/>
      </c>
      <c r="E205" s="60" t="str">
        <f t="shared" si="6"/>
        <v/>
      </c>
      <c r="F205" s="61" t="str">
        <f>IF(OR(D205="Beladung aus dem Netz eines anderen Netzbetreibers", D205="Beladung ohne Netznutzung"),"",IF(B205="","",SUMIFS('Ergebnis (detailliert)'!$E$17:$E$300,'Ergebnis (detailliert)'!$B$17:$B$300,'Ergebnis (aggregiert)'!$B205,'Ergebnis (detailliert)'!$C$17:$C$300,'Ergebnis (aggregiert)'!$D205)))</f>
        <v/>
      </c>
      <c r="G205" s="62" t="str">
        <f>IF(OR(D205="Beladung aus dem Netz eines anderen Netzbetreibers", D205="Beladung ohne Netznutzung"), "",IF($B205="","",SUMIFS('Ergebnis (detailliert)'!$F$17:$F$300,'Ergebnis (detailliert)'!$B$17:$B$300,'Ergebnis (aggregiert)'!$B205,'Ergebnis (detailliert)'!$C$17:$C$300,'Ergebnis (aggregiert)'!$D205)))</f>
        <v/>
      </c>
      <c r="H205" s="61" t="str">
        <f>IF(OR(D205="Beladung aus dem Netz eines anderen Netzbetreibers", D205="Beladung ohne Netznutzung"), "",IF($B205="","",SUMIFS('Ergebnis (detailliert)'!$I$17:$I$1001,'Ergebnis (detailliert)'!$B$17:$B$1001,'Ergebnis (aggregiert)'!$B205,'Ergebnis (detailliert)'!$C$17:$C$1001,'Ergebnis (aggregiert)'!$D205)))</f>
        <v/>
      </c>
      <c r="I205" s="63" t="str">
        <f>IF(OR(D205="Beladung aus dem Netz eines anderen Netzbetreibers", D205="Beladung ohne Netznutzung"), "",IF($B205="","",SUMIFS('Ergebnis (detailliert)'!$K$17:$K$1001,'Ergebnis (detailliert)'!$B$17:$B$1001,'Ergebnis (aggregiert)'!$B205,'Ergebnis (detailliert)'!$C$17:$C$1001,'Ergebnis (aggregiert)'!$D205)))</f>
        <v/>
      </c>
      <c r="J205" s="64" t="str">
        <f>IF(OR(D205="Beladung aus dem Netz eines anderen Netzbetreibers", D205="Beladung ohne Netznutzung"), "",IF($B205="","",SUMIFS('Ergebnis (detailliert)'!$M$17:$M$1001,'Ergebnis (detailliert)'!$B$17:$B$1001,'Ergebnis (aggregiert)'!$B205,'Ergebnis (detailliert)'!$C$17:$C$1001,'Ergebnis (aggregiert)'!$D205)))</f>
        <v/>
      </c>
      <c r="K205" s="52" t="str">
        <f>IFERROR(IF(ISBLANK(B205),"",IF(COUNTIF(Beladung!$B$17:$B$300,'Ergebnis (aggregiert)'!B205)=0,"Fehler: Reiter 'Beladung des Speichers' wurde für diesen Speicher nicht ausgefüllt",IF(COUNTIF(Entladung!$B$17:$B$300,'Ergebnis (aggregiert)'!B205)=0,"Fehler: Reiter 'Entladung des Speichers' wurde für diesen Speicher nicht ausgefüllt",""))),"Fehler: nicht alle Datenblätter für diesen Speicher wurden vollständig befüllt")</f>
        <v/>
      </c>
    </row>
    <row r="206" spans="1:11" x14ac:dyDescent="0.25">
      <c r="A206" s="142" t="str">
        <f>_xlfn.IFNA(VLOOKUP(B206,Stammdaten!$A$17:$B$300,2,FALSE),"")</f>
        <v/>
      </c>
      <c r="B206" s="59" t="str">
        <f>IF(Stammdaten!A206="","",Stammdaten!A206)</f>
        <v/>
      </c>
      <c r="C206" s="59" t="str">
        <f>IF(B206="","",VLOOKUP(B206,Stammdaten!A206:F489,6,FALSE))</f>
        <v/>
      </c>
      <c r="D206" s="60" t="str">
        <f>IF(A206="","",IF(OR(Beladung!C206="Beladung aus dem Netz eines anderen Netzbetreibers",Beladung!C206="Beladung ohne Netznutzung"),Beladung!C206,"Beladung aus dem Netz der "&amp;Stammdaten!$F$3))</f>
        <v/>
      </c>
      <c r="E206" s="60" t="str">
        <f t="shared" si="6"/>
        <v/>
      </c>
      <c r="F206" s="61" t="str">
        <f>IF(OR(D206="Beladung aus dem Netz eines anderen Netzbetreibers", D206="Beladung ohne Netznutzung"),"",IF(B206="","",SUMIFS('Ergebnis (detailliert)'!$E$17:$E$300,'Ergebnis (detailliert)'!$B$17:$B$300,'Ergebnis (aggregiert)'!$B206,'Ergebnis (detailliert)'!$C$17:$C$300,'Ergebnis (aggregiert)'!$D206)))</f>
        <v/>
      </c>
      <c r="G206" s="62" t="str">
        <f>IF(OR(D206="Beladung aus dem Netz eines anderen Netzbetreibers", D206="Beladung ohne Netznutzung"), "",IF($B206="","",SUMIFS('Ergebnis (detailliert)'!$F$17:$F$300,'Ergebnis (detailliert)'!$B$17:$B$300,'Ergebnis (aggregiert)'!$B206,'Ergebnis (detailliert)'!$C$17:$C$300,'Ergebnis (aggregiert)'!$D206)))</f>
        <v/>
      </c>
      <c r="H206" s="61" t="str">
        <f>IF(OR(D206="Beladung aus dem Netz eines anderen Netzbetreibers", D206="Beladung ohne Netznutzung"), "",IF($B206="","",SUMIFS('Ergebnis (detailliert)'!$I$17:$I$1001,'Ergebnis (detailliert)'!$B$17:$B$1001,'Ergebnis (aggregiert)'!$B206,'Ergebnis (detailliert)'!$C$17:$C$1001,'Ergebnis (aggregiert)'!$D206)))</f>
        <v/>
      </c>
      <c r="I206" s="63" t="str">
        <f>IF(OR(D206="Beladung aus dem Netz eines anderen Netzbetreibers", D206="Beladung ohne Netznutzung"), "",IF($B206="","",SUMIFS('Ergebnis (detailliert)'!$K$17:$K$1001,'Ergebnis (detailliert)'!$B$17:$B$1001,'Ergebnis (aggregiert)'!$B206,'Ergebnis (detailliert)'!$C$17:$C$1001,'Ergebnis (aggregiert)'!$D206)))</f>
        <v/>
      </c>
      <c r="J206" s="64" t="str">
        <f>IF(OR(D206="Beladung aus dem Netz eines anderen Netzbetreibers", D206="Beladung ohne Netznutzung"), "",IF($B206="","",SUMIFS('Ergebnis (detailliert)'!$M$17:$M$1001,'Ergebnis (detailliert)'!$B$17:$B$1001,'Ergebnis (aggregiert)'!$B206,'Ergebnis (detailliert)'!$C$17:$C$1001,'Ergebnis (aggregiert)'!$D206)))</f>
        <v/>
      </c>
      <c r="K206" s="52" t="str">
        <f>IFERROR(IF(ISBLANK(B206),"",IF(COUNTIF(Beladung!$B$17:$B$300,'Ergebnis (aggregiert)'!B206)=0,"Fehler: Reiter 'Beladung des Speichers' wurde für diesen Speicher nicht ausgefüllt",IF(COUNTIF(Entladung!$B$17:$B$300,'Ergebnis (aggregiert)'!B206)=0,"Fehler: Reiter 'Entladung des Speichers' wurde für diesen Speicher nicht ausgefüllt",""))),"Fehler: nicht alle Datenblätter für diesen Speicher wurden vollständig befüllt")</f>
        <v/>
      </c>
    </row>
    <row r="207" spans="1:11" x14ac:dyDescent="0.25">
      <c r="A207" s="142" t="str">
        <f>_xlfn.IFNA(VLOOKUP(B207,Stammdaten!$A$17:$B$300,2,FALSE),"")</f>
        <v/>
      </c>
      <c r="B207" s="59" t="str">
        <f>IF(Stammdaten!A207="","",Stammdaten!A207)</f>
        <v/>
      </c>
      <c r="C207" s="59" t="str">
        <f>IF(B207="","",VLOOKUP(B207,Stammdaten!A207:F490,6,FALSE))</f>
        <v/>
      </c>
      <c r="D207" s="60" t="str">
        <f>IF(A207="","",IF(OR(Beladung!C207="Beladung aus dem Netz eines anderen Netzbetreibers",Beladung!C207="Beladung ohne Netznutzung"),Beladung!C207,"Beladung aus dem Netz der "&amp;Stammdaten!$F$3))</f>
        <v/>
      </c>
      <c r="E207" s="60" t="str">
        <f t="shared" si="6"/>
        <v/>
      </c>
      <c r="F207" s="61" t="str">
        <f>IF(OR(D207="Beladung aus dem Netz eines anderen Netzbetreibers", D207="Beladung ohne Netznutzung"),"",IF(B207="","",SUMIFS('Ergebnis (detailliert)'!$E$17:$E$300,'Ergebnis (detailliert)'!$B$17:$B$300,'Ergebnis (aggregiert)'!$B207,'Ergebnis (detailliert)'!$C$17:$C$300,'Ergebnis (aggregiert)'!$D207)))</f>
        <v/>
      </c>
      <c r="G207" s="62" t="str">
        <f>IF(OR(D207="Beladung aus dem Netz eines anderen Netzbetreibers", D207="Beladung ohne Netznutzung"), "",IF($B207="","",SUMIFS('Ergebnis (detailliert)'!$F$17:$F$300,'Ergebnis (detailliert)'!$B$17:$B$300,'Ergebnis (aggregiert)'!$B207,'Ergebnis (detailliert)'!$C$17:$C$300,'Ergebnis (aggregiert)'!$D207)))</f>
        <v/>
      </c>
      <c r="H207" s="61" t="str">
        <f>IF(OR(D207="Beladung aus dem Netz eines anderen Netzbetreibers", D207="Beladung ohne Netznutzung"), "",IF($B207="","",SUMIFS('Ergebnis (detailliert)'!$I$17:$I$1001,'Ergebnis (detailliert)'!$B$17:$B$1001,'Ergebnis (aggregiert)'!$B207,'Ergebnis (detailliert)'!$C$17:$C$1001,'Ergebnis (aggregiert)'!$D207)))</f>
        <v/>
      </c>
      <c r="I207" s="63" t="str">
        <f>IF(OR(D207="Beladung aus dem Netz eines anderen Netzbetreibers", D207="Beladung ohne Netznutzung"), "",IF($B207="","",SUMIFS('Ergebnis (detailliert)'!$K$17:$K$1001,'Ergebnis (detailliert)'!$B$17:$B$1001,'Ergebnis (aggregiert)'!$B207,'Ergebnis (detailliert)'!$C$17:$C$1001,'Ergebnis (aggregiert)'!$D207)))</f>
        <v/>
      </c>
      <c r="J207" s="64" t="str">
        <f>IF(OR(D207="Beladung aus dem Netz eines anderen Netzbetreibers", D207="Beladung ohne Netznutzung"), "",IF($B207="","",SUMIFS('Ergebnis (detailliert)'!$M$17:$M$1001,'Ergebnis (detailliert)'!$B$17:$B$1001,'Ergebnis (aggregiert)'!$B207,'Ergebnis (detailliert)'!$C$17:$C$1001,'Ergebnis (aggregiert)'!$D207)))</f>
        <v/>
      </c>
      <c r="K207" s="52" t="str">
        <f>IFERROR(IF(ISBLANK(B207),"",IF(COUNTIF(Beladung!$B$17:$B$300,'Ergebnis (aggregiert)'!B207)=0,"Fehler: Reiter 'Beladung des Speichers' wurde für diesen Speicher nicht ausgefüllt",IF(COUNTIF(Entladung!$B$17:$B$300,'Ergebnis (aggregiert)'!B207)=0,"Fehler: Reiter 'Entladung des Speichers' wurde für diesen Speicher nicht ausgefüllt",""))),"Fehler: nicht alle Datenblätter für diesen Speicher wurden vollständig befüllt")</f>
        <v/>
      </c>
    </row>
    <row r="208" spans="1:11" x14ac:dyDescent="0.25">
      <c r="A208" s="142" t="str">
        <f>_xlfn.IFNA(VLOOKUP(B208,Stammdaten!$A$17:$B$300,2,FALSE),"")</f>
        <v/>
      </c>
      <c r="B208" s="59" t="str">
        <f>IF(Stammdaten!A208="","",Stammdaten!A208)</f>
        <v/>
      </c>
      <c r="C208" s="59" t="str">
        <f>IF(B208="","",VLOOKUP(B208,Stammdaten!A208:F491,6,FALSE))</f>
        <v/>
      </c>
      <c r="D208" s="60" t="str">
        <f>IF(A208="","",IF(OR(Beladung!C208="Beladung aus dem Netz eines anderen Netzbetreibers",Beladung!C208="Beladung ohne Netznutzung"),Beladung!C208,"Beladung aus dem Netz der "&amp;Stammdaten!$F$3))</f>
        <v/>
      </c>
      <c r="E208" s="60" t="str">
        <f t="shared" si="6"/>
        <v/>
      </c>
      <c r="F208" s="61" t="str">
        <f>IF(OR(D208="Beladung aus dem Netz eines anderen Netzbetreibers", D208="Beladung ohne Netznutzung"),"",IF(B208="","",SUMIFS('Ergebnis (detailliert)'!$E$17:$E$300,'Ergebnis (detailliert)'!$B$17:$B$300,'Ergebnis (aggregiert)'!$B208,'Ergebnis (detailliert)'!$C$17:$C$300,'Ergebnis (aggregiert)'!$D208)))</f>
        <v/>
      </c>
      <c r="G208" s="62" t="str">
        <f>IF(OR(D208="Beladung aus dem Netz eines anderen Netzbetreibers", D208="Beladung ohne Netznutzung"), "",IF($B208="","",SUMIFS('Ergebnis (detailliert)'!$F$17:$F$300,'Ergebnis (detailliert)'!$B$17:$B$300,'Ergebnis (aggregiert)'!$B208,'Ergebnis (detailliert)'!$C$17:$C$300,'Ergebnis (aggregiert)'!$D208)))</f>
        <v/>
      </c>
      <c r="H208" s="61" t="str">
        <f>IF(OR(D208="Beladung aus dem Netz eines anderen Netzbetreibers", D208="Beladung ohne Netznutzung"), "",IF($B208="","",SUMIFS('Ergebnis (detailliert)'!$I$17:$I$1001,'Ergebnis (detailliert)'!$B$17:$B$1001,'Ergebnis (aggregiert)'!$B208,'Ergebnis (detailliert)'!$C$17:$C$1001,'Ergebnis (aggregiert)'!$D208)))</f>
        <v/>
      </c>
      <c r="I208" s="63" t="str">
        <f>IF(OR(D208="Beladung aus dem Netz eines anderen Netzbetreibers", D208="Beladung ohne Netznutzung"), "",IF($B208="","",SUMIFS('Ergebnis (detailliert)'!$K$17:$K$1001,'Ergebnis (detailliert)'!$B$17:$B$1001,'Ergebnis (aggregiert)'!$B208,'Ergebnis (detailliert)'!$C$17:$C$1001,'Ergebnis (aggregiert)'!$D208)))</f>
        <v/>
      </c>
      <c r="J208" s="64" t="str">
        <f>IF(OR(D208="Beladung aus dem Netz eines anderen Netzbetreibers", D208="Beladung ohne Netznutzung"), "",IF($B208="","",SUMIFS('Ergebnis (detailliert)'!$M$17:$M$1001,'Ergebnis (detailliert)'!$B$17:$B$1001,'Ergebnis (aggregiert)'!$B208,'Ergebnis (detailliert)'!$C$17:$C$1001,'Ergebnis (aggregiert)'!$D208)))</f>
        <v/>
      </c>
      <c r="K208" s="52" t="str">
        <f>IFERROR(IF(ISBLANK(B208),"",IF(COUNTIF(Beladung!$B$17:$B$300,'Ergebnis (aggregiert)'!B208)=0,"Fehler: Reiter 'Beladung des Speichers' wurde für diesen Speicher nicht ausgefüllt",IF(COUNTIF(Entladung!$B$17:$B$300,'Ergebnis (aggregiert)'!B208)=0,"Fehler: Reiter 'Entladung des Speichers' wurde für diesen Speicher nicht ausgefüllt",""))),"Fehler: nicht alle Datenblätter für diesen Speicher wurden vollständig befüllt")</f>
        <v/>
      </c>
    </row>
    <row r="209" spans="1:11" x14ac:dyDescent="0.25">
      <c r="A209" s="142" t="str">
        <f>_xlfn.IFNA(VLOOKUP(B209,Stammdaten!$A$17:$B$300,2,FALSE),"")</f>
        <v/>
      </c>
      <c r="B209" s="59" t="str">
        <f>IF(Stammdaten!A209="","",Stammdaten!A209)</f>
        <v/>
      </c>
      <c r="C209" s="59" t="str">
        <f>IF(B209="","",VLOOKUP(B209,Stammdaten!A209:F492,6,FALSE))</f>
        <v/>
      </c>
      <c r="D209" s="60" t="str">
        <f>IF(A209="","",IF(OR(Beladung!C209="Beladung aus dem Netz eines anderen Netzbetreibers",Beladung!C209="Beladung ohne Netznutzung"),Beladung!C209,"Beladung aus dem Netz der "&amp;Stammdaten!$F$3))</f>
        <v/>
      </c>
      <c r="E209" s="60" t="str">
        <f t="shared" ref="E209:E272" si="7">IF(B209="","",$C$11)</f>
        <v/>
      </c>
      <c r="F209" s="61" t="str">
        <f>IF(OR(D209="Beladung aus dem Netz eines anderen Netzbetreibers", D209="Beladung ohne Netznutzung"),"",IF(B209="","",SUMIFS('Ergebnis (detailliert)'!$E$17:$E$300,'Ergebnis (detailliert)'!$B$17:$B$300,'Ergebnis (aggregiert)'!$B209,'Ergebnis (detailliert)'!$C$17:$C$300,'Ergebnis (aggregiert)'!$D209)))</f>
        <v/>
      </c>
      <c r="G209" s="62" t="str">
        <f>IF(OR(D209="Beladung aus dem Netz eines anderen Netzbetreibers", D209="Beladung ohne Netznutzung"), "",IF($B209="","",SUMIFS('Ergebnis (detailliert)'!$F$17:$F$300,'Ergebnis (detailliert)'!$B$17:$B$300,'Ergebnis (aggregiert)'!$B209,'Ergebnis (detailliert)'!$C$17:$C$300,'Ergebnis (aggregiert)'!$D209)))</f>
        <v/>
      </c>
      <c r="H209" s="61" t="str">
        <f>IF(OR(D209="Beladung aus dem Netz eines anderen Netzbetreibers", D209="Beladung ohne Netznutzung"), "",IF($B209="","",SUMIFS('Ergebnis (detailliert)'!$I$17:$I$1001,'Ergebnis (detailliert)'!$B$17:$B$1001,'Ergebnis (aggregiert)'!$B209,'Ergebnis (detailliert)'!$C$17:$C$1001,'Ergebnis (aggregiert)'!$D209)))</f>
        <v/>
      </c>
      <c r="I209" s="63" t="str">
        <f>IF(OR(D209="Beladung aus dem Netz eines anderen Netzbetreibers", D209="Beladung ohne Netznutzung"), "",IF($B209="","",SUMIFS('Ergebnis (detailliert)'!$K$17:$K$1001,'Ergebnis (detailliert)'!$B$17:$B$1001,'Ergebnis (aggregiert)'!$B209,'Ergebnis (detailliert)'!$C$17:$C$1001,'Ergebnis (aggregiert)'!$D209)))</f>
        <v/>
      </c>
      <c r="J209" s="64" t="str">
        <f>IF(OR(D209="Beladung aus dem Netz eines anderen Netzbetreibers", D209="Beladung ohne Netznutzung"), "",IF($B209="","",SUMIFS('Ergebnis (detailliert)'!$M$17:$M$1001,'Ergebnis (detailliert)'!$B$17:$B$1001,'Ergebnis (aggregiert)'!$B209,'Ergebnis (detailliert)'!$C$17:$C$1001,'Ergebnis (aggregiert)'!$D209)))</f>
        <v/>
      </c>
      <c r="K209" s="52" t="str">
        <f>IFERROR(IF(ISBLANK(B209),"",IF(COUNTIF(Beladung!$B$17:$B$300,'Ergebnis (aggregiert)'!B209)=0,"Fehler: Reiter 'Beladung des Speichers' wurde für diesen Speicher nicht ausgefüllt",IF(COUNTIF(Entladung!$B$17:$B$300,'Ergebnis (aggregiert)'!B209)=0,"Fehler: Reiter 'Entladung des Speichers' wurde für diesen Speicher nicht ausgefüllt",""))),"Fehler: nicht alle Datenblätter für diesen Speicher wurden vollständig befüllt")</f>
        <v/>
      </c>
    </row>
    <row r="210" spans="1:11" x14ac:dyDescent="0.25">
      <c r="A210" s="142" t="str">
        <f>_xlfn.IFNA(VLOOKUP(B210,Stammdaten!$A$17:$B$300,2,FALSE),"")</f>
        <v/>
      </c>
      <c r="B210" s="59" t="str">
        <f>IF(Stammdaten!A210="","",Stammdaten!A210)</f>
        <v/>
      </c>
      <c r="C210" s="59" t="str">
        <f>IF(B210="","",VLOOKUP(B210,Stammdaten!A210:F493,6,FALSE))</f>
        <v/>
      </c>
      <c r="D210" s="60" t="str">
        <f>IF(A210="","",IF(OR(Beladung!C210="Beladung aus dem Netz eines anderen Netzbetreibers",Beladung!C210="Beladung ohne Netznutzung"),Beladung!C210,"Beladung aus dem Netz der "&amp;Stammdaten!$F$3))</f>
        <v/>
      </c>
      <c r="E210" s="60" t="str">
        <f t="shared" si="7"/>
        <v/>
      </c>
      <c r="F210" s="61" t="str">
        <f>IF(OR(D210="Beladung aus dem Netz eines anderen Netzbetreibers", D210="Beladung ohne Netznutzung"),"",IF(B210="","",SUMIFS('Ergebnis (detailliert)'!$E$17:$E$300,'Ergebnis (detailliert)'!$B$17:$B$300,'Ergebnis (aggregiert)'!$B210,'Ergebnis (detailliert)'!$C$17:$C$300,'Ergebnis (aggregiert)'!$D210)))</f>
        <v/>
      </c>
      <c r="G210" s="62" t="str">
        <f>IF(OR(D210="Beladung aus dem Netz eines anderen Netzbetreibers", D210="Beladung ohne Netznutzung"), "",IF($B210="","",SUMIFS('Ergebnis (detailliert)'!$F$17:$F$300,'Ergebnis (detailliert)'!$B$17:$B$300,'Ergebnis (aggregiert)'!$B210,'Ergebnis (detailliert)'!$C$17:$C$300,'Ergebnis (aggregiert)'!$D210)))</f>
        <v/>
      </c>
      <c r="H210" s="61" t="str">
        <f>IF(OR(D210="Beladung aus dem Netz eines anderen Netzbetreibers", D210="Beladung ohne Netznutzung"), "",IF($B210="","",SUMIFS('Ergebnis (detailliert)'!$I$17:$I$1001,'Ergebnis (detailliert)'!$B$17:$B$1001,'Ergebnis (aggregiert)'!$B210,'Ergebnis (detailliert)'!$C$17:$C$1001,'Ergebnis (aggregiert)'!$D210)))</f>
        <v/>
      </c>
      <c r="I210" s="63" t="str">
        <f>IF(OR(D210="Beladung aus dem Netz eines anderen Netzbetreibers", D210="Beladung ohne Netznutzung"), "",IF($B210="","",SUMIFS('Ergebnis (detailliert)'!$K$17:$K$1001,'Ergebnis (detailliert)'!$B$17:$B$1001,'Ergebnis (aggregiert)'!$B210,'Ergebnis (detailliert)'!$C$17:$C$1001,'Ergebnis (aggregiert)'!$D210)))</f>
        <v/>
      </c>
      <c r="J210" s="64" t="str">
        <f>IF(OR(D210="Beladung aus dem Netz eines anderen Netzbetreibers", D210="Beladung ohne Netznutzung"), "",IF($B210="","",SUMIFS('Ergebnis (detailliert)'!$M$17:$M$1001,'Ergebnis (detailliert)'!$B$17:$B$1001,'Ergebnis (aggregiert)'!$B210,'Ergebnis (detailliert)'!$C$17:$C$1001,'Ergebnis (aggregiert)'!$D210)))</f>
        <v/>
      </c>
      <c r="K210" s="52" t="str">
        <f>IFERROR(IF(ISBLANK(B210),"",IF(COUNTIF(Beladung!$B$17:$B$300,'Ergebnis (aggregiert)'!B210)=0,"Fehler: Reiter 'Beladung des Speichers' wurde für diesen Speicher nicht ausgefüllt",IF(COUNTIF(Entladung!$B$17:$B$300,'Ergebnis (aggregiert)'!B210)=0,"Fehler: Reiter 'Entladung des Speichers' wurde für diesen Speicher nicht ausgefüllt",""))),"Fehler: nicht alle Datenblätter für diesen Speicher wurden vollständig befüllt")</f>
        <v/>
      </c>
    </row>
    <row r="211" spans="1:11" x14ac:dyDescent="0.25">
      <c r="A211" s="142" t="str">
        <f>_xlfn.IFNA(VLOOKUP(B211,Stammdaten!$A$17:$B$300,2,FALSE),"")</f>
        <v/>
      </c>
      <c r="B211" s="59" t="str">
        <f>IF(Stammdaten!A211="","",Stammdaten!A211)</f>
        <v/>
      </c>
      <c r="C211" s="59" t="str">
        <f>IF(B211="","",VLOOKUP(B211,Stammdaten!A211:F494,6,FALSE))</f>
        <v/>
      </c>
      <c r="D211" s="60" t="str">
        <f>IF(A211="","",IF(OR(Beladung!C211="Beladung aus dem Netz eines anderen Netzbetreibers",Beladung!C211="Beladung ohne Netznutzung"),Beladung!C211,"Beladung aus dem Netz der "&amp;Stammdaten!$F$3))</f>
        <v/>
      </c>
      <c r="E211" s="60" t="str">
        <f t="shared" si="7"/>
        <v/>
      </c>
      <c r="F211" s="61" t="str">
        <f>IF(OR(D211="Beladung aus dem Netz eines anderen Netzbetreibers", D211="Beladung ohne Netznutzung"),"",IF(B211="","",SUMIFS('Ergebnis (detailliert)'!$E$17:$E$300,'Ergebnis (detailliert)'!$B$17:$B$300,'Ergebnis (aggregiert)'!$B211,'Ergebnis (detailliert)'!$C$17:$C$300,'Ergebnis (aggregiert)'!$D211)))</f>
        <v/>
      </c>
      <c r="G211" s="62" t="str">
        <f>IF(OR(D211="Beladung aus dem Netz eines anderen Netzbetreibers", D211="Beladung ohne Netznutzung"), "",IF($B211="","",SUMIFS('Ergebnis (detailliert)'!$F$17:$F$300,'Ergebnis (detailliert)'!$B$17:$B$300,'Ergebnis (aggregiert)'!$B211,'Ergebnis (detailliert)'!$C$17:$C$300,'Ergebnis (aggregiert)'!$D211)))</f>
        <v/>
      </c>
      <c r="H211" s="61" t="str">
        <f>IF(OR(D211="Beladung aus dem Netz eines anderen Netzbetreibers", D211="Beladung ohne Netznutzung"), "",IF($B211="","",SUMIFS('Ergebnis (detailliert)'!$I$17:$I$1001,'Ergebnis (detailliert)'!$B$17:$B$1001,'Ergebnis (aggregiert)'!$B211,'Ergebnis (detailliert)'!$C$17:$C$1001,'Ergebnis (aggregiert)'!$D211)))</f>
        <v/>
      </c>
      <c r="I211" s="63" t="str">
        <f>IF(OR(D211="Beladung aus dem Netz eines anderen Netzbetreibers", D211="Beladung ohne Netznutzung"), "",IF($B211="","",SUMIFS('Ergebnis (detailliert)'!$K$17:$K$1001,'Ergebnis (detailliert)'!$B$17:$B$1001,'Ergebnis (aggregiert)'!$B211,'Ergebnis (detailliert)'!$C$17:$C$1001,'Ergebnis (aggregiert)'!$D211)))</f>
        <v/>
      </c>
      <c r="J211" s="64" t="str">
        <f>IF(OR(D211="Beladung aus dem Netz eines anderen Netzbetreibers", D211="Beladung ohne Netznutzung"), "",IF($B211="","",SUMIFS('Ergebnis (detailliert)'!$M$17:$M$1001,'Ergebnis (detailliert)'!$B$17:$B$1001,'Ergebnis (aggregiert)'!$B211,'Ergebnis (detailliert)'!$C$17:$C$1001,'Ergebnis (aggregiert)'!$D211)))</f>
        <v/>
      </c>
      <c r="K211" s="52" t="str">
        <f>IFERROR(IF(ISBLANK(B211),"",IF(COUNTIF(Beladung!$B$17:$B$300,'Ergebnis (aggregiert)'!B211)=0,"Fehler: Reiter 'Beladung des Speichers' wurde für diesen Speicher nicht ausgefüllt",IF(COUNTIF(Entladung!$B$17:$B$300,'Ergebnis (aggregiert)'!B211)=0,"Fehler: Reiter 'Entladung des Speichers' wurde für diesen Speicher nicht ausgefüllt",""))),"Fehler: nicht alle Datenblätter für diesen Speicher wurden vollständig befüllt")</f>
        <v/>
      </c>
    </row>
    <row r="212" spans="1:11" x14ac:dyDescent="0.25">
      <c r="A212" s="142" t="str">
        <f>_xlfn.IFNA(VLOOKUP(B212,Stammdaten!$A$17:$B$300,2,FALSE),"")</f>
        <v/>
      </c>
      <c r="B212" s="59" t="str">
        <f>IF(Stammdaten!A212="","",Stammdaten!A212)</f>
        <v/>
      </c>
      <c r="C212" s="59" t="str">
        <f>IF(B212="","",VLOOKUP(B212,Stammdaten!A212:F495,6,FALSE))</f>
        <v/>
      </c>
      <c r="D212" s="60" t="str">
        <f>IF(A212="","",IF(OR(Beladung!C212="Beladung aus dem Netz eines anderen Netzbetreibers",Beladung!C212="Beladung ohne Netznutzung"),Beladung!C212,"Beladung aus dem Netz der "&amp;Stammdaten!$F$3))</f>
        <v/>
      </c>
      <c r="E212" s="60" t="str">
        <f t="shared" si="7"/>
        <v/>
      </c>
      <c r="F212" s="61" t="str">
        <f>IF(OR(D212="Beladung aus dem Netz eines anderen Netzbetreibers", D212="Beladung ohne Netznutzung"),"",IF(B212="","",SUMIFS('Ergebnis (detailliert)'!$E$17:$E$300,'Ergebnis (detailliert)'!$B$17:$B$300,'Ergebnis (aggregiert)'!$B212,'Ergebnis (detailliert)'!$C$17:$C$300,'Ergebnis (aggregiert)'!$D212)))</f>
        <v/>
      </c>
      <c r="G212" s="62" t="str">
        <f>IF(OR(D212="Beladung aus dem Netz eines anderen Netzbetreibers", D212="Beladung ohne Netznutzung"), "",IF($B212="","",SUMIFS('Ergebnis (detailliert)'!$F$17:$F$300,'Ergebnis (detailliert)'!$B$17:$B$300,'Ergebnis (aggregiert)'!$B212,'Ergebnis (detailliert)'!$C$17:$C$300,'Ergebnis (aggregiert)'!$D212)))</f>
        <v/>
      </c>
      <c r="H212" s="61" t="str">
        <f>IF(OR(D212="Beladung aus dem Netz eines anderen Netzbetreibers", D212="Beladung ohne Netznutzung"), "",IF($B212="","",SUMIFS('Ergebnis (detailliert)'!$I$17:$I$1001,'Ergebnis (detailliert)'!$B$17:$B$1001,'Ergebnis (aggregiert)'!$B212,'Ergebnis (detailliert)'!$C$17:$C$1001,'Ergebnis (aggregiert)'!$D212)))</f>
        <v/>
      </c>
      <c r="I212" s="63" t="str">
        <f>IF(OR(D212="Beladung aus dem Netz eines anderen Netzbetreibers", D212="Beladung ohne Netznutzung"), "",IF($B212="","",SUMIFS('Ergebnis (detailliert)'!$K$17:$K$1001,'Ergebnis (detailliert)'!$B$17:$B$1001,'Ergebnis (aggregiert)'!$B212,'Ergebnis (detailliert)'!$C$17:$C$1001,'Ergebnis (aggregiert)'!$D212)))</f>
        <v/>
      </c>
      <c r="J212" s="64" t="str">
        <f>IF(OR(D212="Beladung aus dem Netz eines anderen Netzbetreibers", D212="Beladung ohne Netznutzung"), "",IF($B212="","",SUMIFS('Ergebnis (detailliert)'!$M$17:$M$1001,'Ergebnis (detailliert)'!$B$17:$B$1001,'Ergebnis (aggregiert)'!$B212,'Ergebnis (detailliert)'!$C$17:$C$1001,'Ergebnis (aggregiert)'!$D212)))</f>
        <v/>
      </c>
      <c r="K212" s="52" t="str">
        <f>IFERROR(IF(ISBLANK(B212),"",IF(COUNTIF(Beladung!$B$17:$B$300,'Ergebnis (aggregiert)'!B212)=0,"Fehler: Reiter 'Beladung des Speichers' wurde für diesen Speicher nicht ausgefüllt",IF(COUNTIF(Entladung!$B$17:$B$300,'Ergebnis (aggregiert)'!B212)=0,"Fehler: Reiter 'Entladung des Speichers' wurde für diesen Speicher nicht ausgefüllt",""))),"Fehler: nicht alle Datenblätter für diesen Speicher wurden vollständig befüllt")</f>
        <v/>
      </c>
    </row>
    <row r="213" spans="1:11" x14ac:dyDescent="0.25">
      <c r="A213" s="142" t="str">
        <f>_xlfn.IFNA(VLOOKUP(B213,Stammdaten!$A$17:$B$300,2,FALSE),"")</f>
        <v/>
      </c>
      <c r="B213" s="59" t="str">
        <f>IF(Stammdaten!A213="","",Stammdaten!A213)</f>
        <v/>
      </c>
      <c r="C213" s="59" t="str">
        <f>IF(B213="","",VLOOKUP(B213,Stammdaten!A213:F496,6,FALSE))</f>
        <v/>
      </c>
      <c r="D213" s="60" t="str">
        <f>IF(A213="","",IF(OR(Beladung!C213="Beladung aus dem Netz eines anderen Netzbetreibers",Beladung!C213="Beladung ohne Netznutzung"),Beladung!C213,"Beladung aus dem Netz der "&amp;Stammdaten!$F$3))</f>
        <v/>
      </c>
      <c r="E213" s="60" t="str">
        <f t="shared" si="7"/>
        <v/>
      </c>
      <c r="F213" s="61" t="str">
        <f>IF(OR(D213="Beladung aus dem Netz eines anderen Netzbetreibers", D213="Beladung ohne Netznutzung"),"",IF(B213="","",SUMIFS('Ergebnis (detailliert)'!$E$17:$E$300,'Ergebnis (detailliert)'!$B$17:$B$300,'Ergebnis (aggregiert)'!$B213,'Ergebnis (detailliert)'!$C$17:$C$300,'Ergebnis (aggregiert)'!$D213)))</f>
        <v/>
      </c>
      <c r="G213" s="62" t="str">
        <f>IF(OR(D213="Beladung aus dem Netz eines anderen Netzbetreibers", D213="Beladung ohne Netznutzung"), "",IF($B213="","",SUMIFS('Ergebnis (detailliert)'!$F$17:$F$300,'Ergebnis (detailliert)'!$B$17:$B$300,'Ergebnis (aggregiert)'!$B213,'Ergebnis (detailliert)'!$C$17:$C$300,'Ergebnis (aggregiert)'!$D213)))</f>
        <v/>
      </c>
      <c r="H213" s="61" t="str">
        <f>IF(OR(D213="Beladung aus dem Netz eines anderen Netzbetreibers", D213="Beladung ohne Netznutzung"), "",IF($B213="","",SUMIFS('Ergebnis (detailliert)'!$I$17:$I$1001,'Ergebnis (detailliert)'!$B$17:$B$1001,'Ergebnis (aggregiert)'!$B213,'Ergebnis (detailliert)'!$C$17:$C$1001,'Ergebnis (aggregiert)'!$D213)))</f>
        <v/>
      </c>
      <c r="I213" s="63" t="str">
        <f>IF(OR(D213="Beladung aus dem Netz eines anderen Netzbetreibers", D213="Beladung ohne Netznutzung"), "",IF($B213="","",SUMIFS('Ergebnis (detailliert)'!$K$17:$K$1001,'Ergebnis (detailliert)'!$B$17:$B$1001,'Ergebnis (aggregiert)'!$B213,'Ergebnis (detailliert)'!$C$17:$C$1001,'Ergebnis (aggregiert)'!$D213)))</f>
        <v/>
      </c>
      <c r="J213" s="64" t="str">
        <f>IF(OR(D213="Beladung aus dem Netz eines anderen Netzbetreibers", D213="Beladung ohne Netznutzung"), "",IF($B213="","",SUMIFS('Ergebnis (detailliert)'!$M$17:$M$1001,'Ergebnis (detailliert)'!$B$17:$B$1001,'Ergebnis (aggregiert)'!$B213,'Ergebnis (detailliert)'!$C$17:$C$1001,'Ergebnis (aggregiert)'!$D213)))</f>
        <v/>
      </c>
      <c r="K213" s="52" t="str">
        <f>IFERROR(IF(ISBLANK(B213),"",IF(COUNTIF(Beladung!$B$17:$B$300,'Ergebnis (aggregiert)'!B213)=0,"Fehler: Reiter 'Beladung des Speichers' wurde für diesen Speicher nicht ausgefüllt",IF(COUNTIF(Entladung!$B$17:$B$300,'Ergebnis (aggregiert)'!B213)=0,"Fehler: Reiter 'Entladung des Speichers' wurde für diesen Speicher nicht ausgefüllt",""))),"Fehler: nicht alle Datenblätter für diesen Speicher wurden vollständig befüllt")</f>
        <v/>
      </c>
    </row>
    <row r="214" spans="1:11" x14ac:dyDescent="0.25">
      <c r="A214" s="142" t="str">
        <f>_xlfn.IFNA(VLOOKUP(B214,Stammdaten!$A$17:$B$300,2,FALSE),"")</f>
        <v/>
      </c>
      <c r="B214" s="59" t="str">
        <f>IF(Stammdaten!A214="","",Stammdaten!A214)</f>
        <v/>
      </c>
      <c r="C214" s="59" t="str">
        <f>IF(B214="","",VLOOKUP(B214,Stammdaten!A214:F497,6,FALSE))</f>
        <v/>
      </c>
      <c r="D214" s="60" t="str">
        <f>IF(A214="","",IF(OR(Beladung!C214="Beladung aus dem Netz eines anderen Netzbetreibers",Beladung!C214="Beladung ohne Netznutzung"),Beladung!C214,"Beladung aus dem Netz der "&amp;Stammdaten!$F$3))</f>
        <v/>
      </c>
      <c r="E214" s="60" t="str">
        <f t="shared" si="7"/>
        <v/>
      </c>
      <c r="F214" s="61" t="str">
        <f>IF(OR(D214="Beladung aus dem Netz eines anderen Netzbetreibers", D214="Beladung ohne Netznutzung"),"",IF(B214="","",SUMIFS('Ergebnis (detailliert)'!$E$17:$E$300,'Ergebnis (detailliert)'!$B$17:$B$300,'Ergebnis (aggregiert)'!$B214,'Ergebnis (detailliert)'!$C$17:$C$300,'Ergebnis (aggregiert)'!$D214)))</f>
        <v/>
      </c>
      <c r="G214" s="62" t="str">
        <f>IF(OR(D214="Beladung aus dem Netz eines anderen Netzbetreibers", D214="Beladung ohne Netznutzung"), "",IF($B214="","",SUMIFS('Ergebnis (detailliert)'!$F$17:$F$300,'Ergebnis (detailliert)'!$B$17:$B$300,'Ergebnis (aggregiert)'!$B214,'Ergebnis (detailliert)'!$C$17:$C$300,'Ergebnis (aggregiert)'!$D214)))</f>
        <v/>
      </c>
      <c r="H214" s="61" t="str">
        <f>IF(OR(D214="Beladung aus dem Netz eines anderen Netzbetreibers", D214="Beladung ohne Netznutzung"), "",IF($B214="","",SUMIFS('Ergebnis (detailliert)'!$I$17:$I$1001,'Ergebnis (detailliert)'!$B$17:$B$1001,'Ergebnis (aggregiert)'!$B214,'Ergebnis (detailliert)'!$C$17:$C$1001,'Ergebnis (aggregiert)'!$D214)))</f>
        <v/>
      </c>
      <c r="I214" s="63" t="str">
        <f>IF(OR(D214="Beladung aus dem Netz eines anderen Netzbetreibers", D214="Beladung ohne Netznutzung"), "",IF($B214="","",SUMIFS('Ergebnis (detailliert)'!$K$17:$K$1001,'Ergebnis (detailliert)'!$B$17:$B$1001,'Ergebnis (aggregiert)'!$B214,'Ergebnis (detailliert)'!$C$17:$C$1001,'Ergebnis (aggregiert)'!$D214)))</f>
        <v/>
      </c>
      <c r="J214" s="64" t="str">
        <f>IF(OR(D214="Beladung aus dem Netz eines anderen Netzbetreibers", D214="Beladung ohne Netznutzung"), "",IF($B214="","",SUMIFS('Ergebnis (detailliert)'!$M$17:$M$1001,'Ergebnis (detailliert)'!$B$17:$B$1001,'Ergebnis (aggregiert)'!$B214,'Ergebnis (detailliert)'!$C$17:$C$1001,'Ergebnis (aggregiert)'!$D214)))</f>
        <v/>
      </c>
      <c r="K214" s="52" t="str">
        <f>IFERROR(IF(ISBLANK(B214),"",IF(COUNTIF(Beladung!$B$17:$B$300,'Ergebnis (aggregiert)'!B214)=0,"Fehler: Reiter 'Beladung des Speichers' wurde für diesen Speicher nicht ausgefüllt",IF(COUNTIF(Entladung!$B$17:$B$300,'Ergebnis (aggregiert)'!B214)=0,"Fehler: Reiter 'Entladung des Speichers' wurde für diesen Speicher nicht ausgefüllt",""))),"Fehler: nicht alle Datenblätter für diesen Speicher wurden vollständig befüllt")</f>
        <v/>
      </c>
    </row>
    <row r="215" spans="1:11" x14ac:dyDescent="0.25">
      <c r="A215" s="142" t="str">
        <f>_xlfn.IFNA(VLOOKUP(B215,Stammdaten!$A$17:$B$300,2,FALSE),"")</f>
        <v/>
      </c>
      <c r="B215" s="59" t="str">
        <f>IF(Stammdaten!A215="","",Stammdaten!A215)</f>
        <v/>
      </c>
      <c r="C215" s="59" t="str">
        <f>IF(B215="","",VLOOKUP(B215,Stammdaten!A215:F498,6,FALSE))</f>
        <v/>
      </c>
      <c r="D215" s="60" t="str">
        <f>IF(A215="","",IF(OR(Beladung!C215="Beladung aus dem Netz eines anderen Netzbetreibers",Beladung!C215="Beladung ohne Netznutzung"),Beladung!C215,"Beladung aus dem Netz der "&amp;Stammdaten!$F$3))</f>
        <v/>
      </c>
      <c r="E215" s="60" t="str">
        <f t="shared" si="7"/>
        <v/>
      </c>
      <c r="F215" s="61" t="str">
        <f>IF(OR(D215="Beladung aus dem Netz eines anderen Netzbetreibers", D215="Beladung ohne Netznutzung"),"",IF(B215="","",SUMIFS('Ergebnis (detailliert)'!$E$17:$E$300,'Ergebnis (detailliert)'!$B$17:$B$300,'Ergebnis (aggregiert)'!$B215,'Ergebnis (detailliert)'!$C$17:$C$300,'Ergebnis (aggregiert)'!$D215)))</f>
        <v/>
      </c>
      <c r="G215" s="62" t="str">
        <f>IF(OR(D215="Beladung aus dem Netz eines anderen Netzbetreibers", D215="Beladung ohne Netznutzung"), "",IF($B215="","",SUMIFS('Ergebnis (detailliert)'!$F$17:$F$300,'Ergebnis (detailliert)'!$B$17:$B$300,'Ergebnis (aggregiert)'!$B215,'Ergebnis (detailliert)'!$C$17:$C$300,'Ergebnis (aggregiert)'!$D215)))</f>
        <v/>
      </c>
      <c r="H215" s="61" t="str">
        <f>IF(OR(D215="Beladung aus dem Netz eines anderen Netzbetreibers", D215="Beladung ohne Netznutzung"), "",IF($B215="","",SUMIFS('Ergebnis (detailliert)'!$I$17:$I$1001,'Ergebnis (detailliert)'!$B$17:$B$1001,'Ergebnis (aggregiert)'!$B215,'Ergebnis (detailliert)'!$C$17:$C$1001,'Ergebnis (aggregiert)'!$D215)))</f>
        <v/>
      </c>
      <c r="I215" s="63" t="str">
        <f>IF(OR(D215="Beladung aus dem Netz eines anderen Netzbetreibers", D215="Beladung ohne Netznutzung"), "",IF($B215="","",SUMIFS('Ergebnis (detailliert)'!$K$17:$K$1001,'Ergebnis (detailliert)'!$B$17:$B$1001,'Ergebnis (aggregiert)'!$B215,'Ergebnis (detailliert)'!$C$17:$C$1001,'Ergebnis (aggregiert)'!$D215)))</f>
        <v/>
      </c>
      <c r="J215" s="64" t="str">
        <f>IF(OR(D215="Beladung aus dem Netz eines anderen Netzbetreibers", D215="Beladung ohne Netznutzung"), "",IF($B215="","",SUMIFS('Ergebnis (detailliert)'!$M$17:$M$1001,'Ergebnis (detailliert)'!$B$17:$B$1001,'Ergebnis (aggregiert)'!$B215,'Ergebnis (detailliert)'!$C$17:$C$1001,'Ergebnis (aggregiert)'!$D215)))</f>
        <v/>
      </c>
      <c r="K215" s="52" t="str">
        <f>IFERROR(IF(ISBLANK(B215),"",IF(COUNTIF(Beladung!$B$17:$B$300,'Ergebnis (aggregiert)'!B215)=0,"Fehler: Reiter 'Beladung des Speichers' wurde für diesen Speicher nicht ausgefüllt",IF(COUNTIF(Entladung!$B$17:$B$300,'Ergebnis (aggregiert)'!B215)=0,"Fehler: Reiter 'Entladung des Speichers' wurde für diesen Speicher nicht ausgefüllt",""))),"Fehler: nicht alle Datenblätter für diesen Speicher wurden vollständig befüllt")</f>
        <v/>
      </c>
    </row>
    <row r="216" spans="1:11" x14ac:dyDescent="0.25">
      <c r="A216" s="142" t="str">
        <f>_xlfn.IFNA(VLOOKUP(B216,Stammdaten!$A$17:$B$300,2,FALSE),"")</f>
        <v/>
      </c>
      <c r="B216" s="59" t="str">
        <f>IF(Stammdaten!A216="","",Stammdaten!A216)</f>
        <v/>
      </c>
      <c r="C216" s="59" t="str">
        <f>IF(B216="","",VLOOKUP(B216,Stammdaten!A216:F499,6,FALSE))</f>
        <v/>
      </c>
      <c r="D216" s="60" t="str">
        <f>IF(A216="","",IF(OR(Beladung!C216="Beladung aus dem Netz eines anderen Netzbetreibers",Beladung!C216="Beladung ohne Netznutzung"),Beladung!C216,"Beladung aus dem Netz der "&amp;Stammdaten!$F$3))</f>
        <v/>
      </c>
      <c r="E216" s="60" t="str">
        <f t="shared" si="7"/>
        <v/>
      </c>
      <c r="F216" s="61" t="str">
        <f>IF(OR(D216="Beladung aus dem Netz eines anderen Netzbetreibers", D216="Beladung ohne Netznutzung"),"",IF(B216="","",SUMIFS('Ergebnis (detailliert)'!$E$17:$E$300,'Ergebnis (detailliert)'!$B$17:$B$300,'Ergebnis (aggregiert)'!$B216,'Ergebnis (detailliert)'!$C$17:$C$300,'Ergebnis (aggregiert)'!$D216)))</f>
        <v/>
      </c>
      <c r="G216" s="62" t="str">
        <f>IF(OR(D216="Beladung aus dem Netz eines anderen Netzbetreibers", D216="Beladung ohne Netznutzung"), "",IF($B216="","",SUMIFS('Ergebnis (detailliert)'!$F$17:$F$300,'Ergebnis (detailliert)'!$B$17:$B$300,'Ergebnis (aggregiert)'!$B216,'Ergebnis (detailliert)'!$C$17:$C$300,'Ergebnis (aggregiert)'!$D216)))</f>
        <v/>
      </c>
      <c r="H216" s="61" t="str">
        <f>IF(OR(D216="Beladung aus dem Netz eines anderen Netzbetreibers", D216="Beladung ohne Netznutzung"), "",IF($B216="","",SUMIFS('Ergebnis (detailliert)'!$I$17:$I$1001,'Ergebnis (detailliert)'!$B$17:$B$1001,'Ergebnis (aggregiert)'!$B216,'Ergebnis (detailliert)'!$C$17:$C$1001,'Ergebnis (aggregiert)'!$D216)))</f>
        <v/>
      </c>
      <c r="I216" s="63" t="str">
        <f>IF(OR(D216="Beladung aus dem Netz eines anderen Netzbetreibers", D216="Beladung ohne Netznutzung"), "",IF($B216="","",SUMIFS('Ergebnis (detailliert)'!$K$17:$K$1001,'Ergebnis (detailliert)'!$B$17:$B$1001,'Ergebnis (aggregiert)'!$B216,'Ergebnis (detailliert)'!$C$17:$C$1001,'Ergebnis (aggregiert)'!$D216)))</f>
        <v/>
      </c>
      <c r="J216" s="64" t="str">
        <f>IF(OR(D216="Beladung aus dem Netz eines anderen Netzbetreibers", D216="Beladung ohne Netznutzung"), "",IF($B216="","",SUMIFS('Ergebnis (detailliert)'!$M$17:$M$1001,'Ergebnis (detailliert)'!$B$17:$B$1001,'Ergebnis (aggregiert)'!$B216,'Ergebnis (detailliert)'!$C$17:$C$1001,'Ergebnis (aggregiert)'!$D216)))</f>
        <v/>
      </c>
      <c r="K216" s="52" t="str">
        <f>IFERROR(IF(ISBLANK(B216),"",IF(COUNTIF(Beladung!$B$17:$B$300,'Ergebnis (aggregiert)'!B216)=0,"Fehler: Reiter 'Beladung des Speichers' wurde für diesen Speicher nicht ausgefüllt",IF(COUNTIF(Entladung!$B$17:$B$300,'Ergebnis (aggregiert)'!B216)=0,"Fehler: Reiter 'Entladung des Speichers' wurde für diesen Speicher nicht ausgefüllt",""))),"Fehler: nicht alle Datenblätter für diesen Speicher wurden vollständig befüllt")</f>
        <v/>
      </c>
    </row>
    <row r="217" spans="1:11" x14ac:dyDescent="0.25">
      <c r="A217" s="142" t="str">
        <f>_xlfn.IFNA(VLOOKUP(B217,Stammdaten!$A$17:$B$300,2,FALSE),"")</f>
        <v/>
      </c>
      <c r="B217" s="59" t="str">
        <f>IF(Stammdaten!A217="","",Stammdaten!A217)</f>
        <v/>
      </c>
      <c r="C217" s="59" t="str">
        <f>IF(B217="","",VLOOKUP(B217,Stammdaten!A217:F500,6,FALSE))</f>
        <v/>
      </c>
      <c r="D217" s="60" t="str">
        <f>IF(A217="","",IF(OR(Beladung!C217="Beladung aus dem Netz eines anderen Netzbetreibers",Beladung!C217="Beladung ohne Netznutzung"),Beladung!C217,"Beladung aus dem Netz der "&amp;Stammdaten!$F$3))</f>
        <v/>
      </c>
      <c r="E217" s="60" t="str">
        <f t="shared" si="7"/>
        <v/>
      </c>
      <c r="F217" s="61" t="str">
        <f>IF(OR(D217="Beladung aus dem Netz eines anderen Netzbetreibers", D217="Beladung ohne Netznutzung"),"",IF(B217="","",SUMIFS('Ergebnis (detailliert)'!$E$17:$E$300,'Ergebnis (detailliert)'!$B$17:$B$300,'Ergebnis (aggregiert)'!$B217,'Ergebnis (detailliert)'!$C$17:$C$300,'Ergebnis (aggregiert)'!$D217)))</f>
        <v/>
      </c>
      <c r="G217" s="62" t="str">
        <f>IF(OR(D217="Beladung aus dem Netz eines anderen Netzbetreibers", D217="Beladung ohne Netznutzung"), "",IF($B217="","",SUMIFS('Ergebnis (detailliert)'!$F$17:$F$300,'Ergebnis (detailliert)'!$B$17:$B$300,'Ergebnis (aggregiert)'!$B217,'Ergebnis (detailliert)'!$C$17:$C$300,'Ergebnis (aggregiert)'!$D217)))</f>
        <v/>
      </c>
      <c r="H217" s="61" t="str">
        <f>IF(OR(D217="Beladung aus dem Netz eines anderen Netzbetreibers", D217="Beladung ohne Netznutzung"), "",IF($B217="","",SUMIFS('Ergebnis (detailliert)'!$I$17:$I$1001,'Ergebnis (detailliert)'!$B$17:$B$1001,'Ergebnis (aggregiert)'!$B217,'Ergebnis (detailliert)'!$C$17:$C$1001,'Ergebnis (aggregiert)'!$D217)))</f>
        <v/>
      </c>
      <c r="I217" s="63" t="str">
        <f>IF(OR(D217="Beladung aus dem Netz eines anderen Netzbetreibers", D217="Beladung ohne Netznutzung"), "",IF($B217="","",SUMIFS('Ergebnis (detailliert)'!$K$17:$K$1001,'Ergebnis (detailliert)'!$B$17:$B$1001,'Ergebnis (aggregiert)'!$B217,'Ergebnis (detailliert)'!$C$17:$C$1001,'Ergebnis (aggregiert)'!$D217)))</f>
        <v/>
      </c>
      <c r="J217" s="64" t="str">
        <f>IF(OR(D217="Beladung aus dem Netz eines anderen Netzbetreibers", D217="Beladung ohne Netznutzung"), "",IF($B217="","",SUMIFS('Ergebnis (detailliert)'!$M$17:$M$1001,'Ergebnis (detailliert)'!$B$17:$B$1001,'Ergebnis (aggregiert)'!$B217,'Ergebnis (detailliert)'!$C$17:$C$1001,'Ergebnis (aggregiert)'!$D217)))</f>
        <v/>
      </c>
      <c r="K217" s="52" t="str">
        <f>IFERROR(IF(ISBLANK(B217),"",IF(COUNTIF(Beladung!$B$17:$B$300,'Ergebnis (aggregiert)'!B217)=0,"Fehler: Reiter 'Beladung des Speichers' wurde für diesen Speicher nicht ausgefüllt",IF(COUNTIF(Entladung!$B$17:$B$300,'Ergebnis (aggregiert)'!B217)=0,"Fehler: Reiter 'Entladung des Speichers' wurde für diesen Speicher nicht ausgefüllt",""))),"Fehler: nicht alle Datenblätter für diesen Speicher wurden vollständig befüllt")</f>
        <v/>
      </c>
    </row>
    <row r="218" spans="1:11" x14ac:dyDescent="0.25">
      <c r="A218" s="142" t="str">
        <f>_xlfn.IFNA(VLOOKUP(B218,Stammdaten!$A$17:$B$300,2,FALSE),"")</f>
        <v/>
      </c>
      <c r="B218" s="59" t="str">
        <f>IF(Stammdaten!A218="","",Stammdaten!A218)</f>
        <v/>
      </c>
      <c r="C218" s="59" t="str">
        <f>IF(B218="","",VLOOKUP(B218,Stammdaten!A218:F501,6,FALSE))</f>
        <v/>
      </c>
      <c r="D218" s="60" t="str">
        <f>IF(A218="","",IF(OR(Beladung!C218="Beladung aus dem Netz eines anderen Netzbetreibers",Beladung!C218="Beladung ohne Netznutzung"),Beladung!C218,"Beladung aus dem Netz der "&amp;Stammdaten!$F$3))</f>
        <v/>
      </c>
      <c r="E218" s="60" t="str">
        <f t="shared" si="7"/>
        <v/>
      </c>
      <c r="F218" s="61" t="str">
        <f>IF(OR(D218="Beladung aus dem Netz eines anderen Netzbetreibers", D218="Beladung ohne Netznutzung"),"",IF(B218="","",SUMIFS('Ergebnis (detailliert)'!$E$17:$E$300,'Ergebnis (detailliert)'!$B$17:$B$300,'Ergebnis (aggregiert)'!$B218,'Ergebnis (detailliert)'!$C$17:$C$300,'Ergebnis (aggregiert)'!$D218)))</f>
        <v/>
      </c>
      <c r="G218" s="62" t="str">
        <f>IF(OR(D218="Beladung aus dem Netz eines anderen Netzbetreibers", D218="Beladung ohne Netznutzung"), "",IF($B218="","",SUMIFS('Ergebnis (detailliert)'!$F$17:$F$300,'Ergebnis (detailliert)'!$B$17:$B$300,'Ergebnis (aggregiert)'!$B218,'Ergebnis (detailliert)'!$C$17:$C$300,'Ergebnis (aggregiert)'!$D218)))</f>
        <v/>
      </c>
      <c r="H218" s="61" t="str">
        <f>IF(OR(D218="Beladung aus dem Netz eines anderen Netzbetreibers", D218="Beladung ohne Netznutzung"), "",IF($B218="","",SUMIFS('Ergebnis (detailliert)'!$I$17:$I$1001,'Ergebnis (detailliert)'!$B$17:$B$1001,'Ergebnis (aggregiert)'!$B218,'Ergebnis (detailliert)'!$C$17:$C$1001,'Ergebnis (aggregiert)'!$D218)))</f>
        <v/>
      </c>
      <c r="I218" s="63" t="str">
        <f>IF(OR(D218="Beladung aus dem Netz eines anderen Netzbetreibers", D218="Beladung ohne Netznutzung"), "",IF($B218="","",SUMIFS('Ergebnis (detailliert)'!$K$17:$K$1001,'Ergebnis (detailliert)'!$B$17:$B$1001,'Ergebnis (aggregiert)'!$B218,'Ergebnis (detailliert)'!$C$17:$C$1001,'Ergebnis (aggregiert)'!$D218)))</f>
        <v/>
      </c>
      <c r="J218" s="64" t="str">
        <f>IF(OR(D218="Beladung aus dem Netz eines anderen Netzbetreibers", D218="Beladung ohne Netznutzung"), "",IF($B218="","",SUMIFS('Ergebnis (detailliert)'!$M$17:$M$1001,'Ergebnis (detailliert)'!$B$17:$B$1001,'Ergebnis (aggregiert)'!$B218,'Ergebnis (detailliert)'!$C$17:$C$1001,'Ergebnis (aggregiert)'!$D218)))</f>
        <v/>
      </c>
      <c r="K218" s="52" t="str">
        <f>IFERROR(IF(ISBLANK(B218),"",IF(COUNTIF(Beladung!$B$17:$B$300,'Ergebnis (aggregiert)'!B218)=0,"Fehler: Reiter 'Beladung des Speichers' wurde für diesen Speicher nicht ausgefüllt",IF(COUNTIF(Entladung!$B$17:$B$300,'Ergebnis (aggregiert)'!B218)=0,"Fehler: Reiter 'Entladung des Speichers' wurde für diesen Speicher nicht ausgefüllt",""))),"Fehler: nicht alle Datenblätter für diesen Speicher wurden vollständig befüllt")</f>
        <v/>
      </c>
    </row>
    <row r="219" spans="1:11" x14ac:dyDescent="0.25">
      <c r="A219" s="142" t="str">
        <f>_xlfn.IFNA(VLOOKUP(B219,Stammdaten!$A$17:$B$300,2,FALSE),"")</f>
        <v/>
      </c>
      <c r="B219" s="59" t="str">
        <f>IF(Stammdaten!A219="","",Stammdaten!A219)</f>
        <v/>
      </c>
      <c r="C219" s="59" t="str">
        <f>IF(B219="","",VLOOKUP(B219,Stammdaten!A219:F502,6,FALSE))</f>
        <v/>
      </c>
      <c r="D219" s="60" t="str">
        <f>IF(A219="","",IF(OR(Beladung!C219="Beladung aus dem Netz eines anderen Netzbetreibers",Beladung!C219="Beladung ohne Netznutzung"),Beladung!C219,"Beladung aus dem Netz der "&amp;Stammdaten!$F$3))</f>
        <v/>
      </c>
      <c r="E219" s="60" t="str">
        <f t="shared" si="7"/>
        <v/>
      </c>
      <c r="F219" s="61" t="str">
        <f>IF(OR(D219="Beladung aus dem Netz eines anderen Netzbetreibers", D219="Beladung ohne Netznutzung"),"",IF(B219="","",SUMIFS('Ergebnis (detailliert)'!$E$17:$E$300,'Ergebnis (detailliert)'!$B$17:$B$300,'Ergebnis (aggregiert)'!$B219,'Ergebnis (detailliert)'!$C$17:$C$300,'Ergebnis (aggregiert)'!$D219)))</f>
        <v/>
      </c>
      <c r="G219" s="62" t="str">
        <f>IF(OR(D219="Beladung aus dem Netz eines anderen Netzbetreibers", D219="Beladung ohne Netznutzung"), "",IF($B219="","",SUMIFS('Ergebnis (detailliert)'!$F$17:$F$300,'Ergebnis (detailliert)'!$B$17:$B$300,'Ergebnis (aggregiert)'!$B219,'Ergebnis (detailliert)'!$C$17:$C$300,'Ergebnis (aggregiert)'!$D219)))</f>
        <v/>
      </c>
      <c r="H219" s="61" t="str">
        <f>IF(OR(D219="Beladung aus dem Netz eines anderen Netzbetreibers", D219="Beladung ohne Netznutzung"), "",IF($B219="","",SUMIFS('Ergebnis (detailliert)'!$I$17:$I$1001,'Ergebnis (detailliert)'!$B$17:$B$1001,'Ergebnis (aggregiert)'!$B219,'Ergebnis (detailliert)'!$C$17:$C$1001,'Ergebnis (aggregiert)'!$D219)))</f>
        <v/>
      </c>
      <c r="I219" s="63" t="str">
        <f>IF(OR(D219="Beladung aus dem Netz eines anderen Netzbetreibers", D219="Beladung ohne Netznutzung"), "",IF($B219="","",SUMIFS('Ergebnis (detailliert)'!$K$17:$K$1001,'Ergebnis (detailliert)'!$B$17:$B$1001,'Ergebnis (aggregiert)'!$B219,'Ergebnis (detailliert)'!$C$17:$C$1001,'Ergebnis (aggregiert)'!$D219)))</f>
        <v/>
      </c>
      <c r="J219" s="64" t="str">
        <f>IF(OR(D219="Beladung aus dem Netz eines anderen Netzbetreibers", D219="Beladung ohne Netznutzung"), "",IF($B219="","",SUMIFS('Ergebnis (detailliert)'!$M$17:$M$1001,'Ergebnis (detailliert)'!$B$17:$B$1001,'Ergebnis (aggregiert)'!$B219,'Ergebnis (detailliert)'!$C$17:$C$1001,'Ergebnis (aggregiert)'!$D219)))</f>
        <v/>
      </c>
      <c r="K219" s="52" t="str">
        <f>IFERROR(IF(ISBLANK(B219),"",IF(COUNTIF(Beladung!$B$17:$B$300,'Ergebnis (aggregiert)'!B219)=0,"Fehler: Reiter 'Beladung des Speichers' wurde für diesen Speicher nicht ausgefüllt",IF(COUNTIF(Entladung!$B$17:$B$300,'Ergebnis (aggregiert)'!B219)=0,"Fehler: Reiter 'Entladung des Speichers' wurde für diesen Speicher nicht ausgefüllt",""))),"Fehler: nicht alle Datenblätter für diesen Speicher wurden vollständig befüllt")</f>
        <v/>
      </c>
    </row>
    <row r="220" spans="1:11" x14ac:dyDescent="0.25">
      <c r="A220" s="142" t="str">
        <f>_xlfn.IFNA(VLOOKUP(B220,Stammdaten!$A$17:$B$300,2,FALSE),"")</f>
        <v/>
      </c>
      <c r="B220" s="59" t="str">
        <f>IF(Stammdaten!A220="","",Stammdaten!A220)</f>
        <v/>
      </c>
      <c r="C220" s="59" t="str">
        <f>IF(B220="","",VLOOKUP(B220,Stammdaten!A220:F503,6,FALSE))</f>
        <v/>
      </c>
      <c r="D220" s="60" t="str">
        <f>IF(A220="","",IF(OR(Beladung!C220="Beladung aus dem Netz eines anderen Netzbetreibers",Beladung!C220="Beladung ohne Netznutzung"),Beladung!C220,"Beladung aus dem Netz der "&amp;Stammdaten!$F$3))</f>
        <v/>
      </c>
      <c r="E220" s="60" t="str">
        <f t="shared" si="7"/>
        <v/>
      </c>
      <c r="F220" s="61" t="str">
        <f>IF(OR(D220="Beladung aus dem Netz eines anderen Netzbetreibers", D220="Beladung ohne Netznutzung"),"",IF(B220="","",SUMIFS('Ergebnis (detailliert)'!$E$17:$E$300,'Ergebnis (detailliert)'!$B$17:$B$300,'Ergebnis (aggregiert)'!$B220,'Ergebnis (detailliert)'!$C$17:$C$300,'Ergebnis (aggregiert)'!$D220)))</f>
        <v/>
      </c>
      <c r="G220" s="62" t="str">
        <f>IF(OR(D220="Beladung aus dem Netz eines anderen Netzbetreibers", D220="Beladung ohne Netznutzung"), "",IF($B220="","",SUMIFS('Ergebnis (detailliert)'!$F$17:$F$300,'Ergebnis (detailliert)'!$B$17:$B$300,'Ergebnis (aggregiert)'!$B220,'Ergebnis (detailliert)'!$C$17:$C$300,'Ergebnis (aggregiert)'!$D220)))</f>
        <v/>
      </c>
      <c r="H220" s="61" t="str">
        <f>IF(OR(D220="Beladung aus dem Netz eines anderen Netzbetreibers", D220="Beladung ohne Netznutzung"), "",IF($B220="","",SUMIFS('Ergebnis (detailliert)'!$I$17:$I$1001,'Ergebnis (detailliert)'!$B$17:$B$1001,'Ergebnis (aggregiert)'!$B220,'Ergebnis (detailliert)'!$C$17:$C$1001,'Ergebnis (aggregiert)'!$D220)))</f>
        <v/>
      </c>
      <c r="I220" s="63" t="str">
        <f>IF(OR(D220="Beladung aus dem Netz eines anderen Netzbetreibers", D220="Beladung ohne Netznutzung"), "",IF($B220="","",SUMIFS('Ergebnis (detailliert)'!$K$17:$K$1001,'Ergebnis (detailliert)'!$B$17:$B$1001,'Ergebnis (aggregiert)'!$B220,'Ergebnis (detailliert)'!$C$17:$C$1001,'Ergebnis (aggregiert)'!$D220)))</f>
        <v/>
      </c>
      <c r="J220" s="64" t="str">
        <f>IF(OR(D220="Beladung aus dem Netz eines anderen Netzbetreibers", D220="Beladung ohne Netznutzung"), "",IF($B220="","",SUMIFS('Ergebnis (detailliert)'!$M$17:$M$1001,'Ergebnis (detailliert)'!$B$17:$B$1001,'Ergebnis (aggregiert)'!$B220,'Ergebnis (detailliert)'!$C$17:$C$1001,'Ergebnis (aggregiert)'!$D220)))</f>
        <v/>
      </c>
      <c r="K220" s="52" t="str">
        <f>IFERROR(IF(ISBLANK(B220),"",IF(COUNTIF(Beladung!$B$17:$B$300,'Ergebnis (aggregiert)'!B220)=0,"Fehler: Reiter 'Beladung des Speichers' wurde für diesen Speicher nicht ausgefüllt",IF(COUNTIF(Entladung!$B$17:$B$300,'Ergebnis (aggregiert)'!B220)=0,"Fehler: Reiter 'Entladung des Speichers' wurde für diesen Speicher nicht ausgefüllt",""))),"Fehler: nicht alle Datenblätter für diesen Speicher wurden vollständig befüllt")</f>
        <v/>
      </c>
    </row>
    <row r="221" spans="1:11" x14ac:dyDescent="0.25">
      <c r="A221" s="142" t="str">
        <f>_xlfn.IFNA(VLOOKUP(B221,Stammdaten!$A$17:$B$300,2,FALSE),"")</f>
        <v/>
      </c>
      <c r="B221" s="59" t="str">
        <f>IF(Stammdaten!A221="","",Stammdaten!A221)</f>
        <v/>
      </c>
      <c r="C221" s="59" t="str">
        <f>IF(B221="","",VLOOKUP(B221,Stammdaten!A221:F504,6,FALSE))</f>
        <v/>
      </c>
      <c r="D221" s="60" t="str">
        <f>IF(A221="","",IF(OR(Beladung!C221="Beladung aus dem Netz eines anderen Netzbetreibers",Beladung!C221="Beladung ohne Netznutzung"),Beladung!C221,"Beladung aus dem Netz der "&amp;Stammdaten!$F$3))</f>
        <v/>
      </c>
      <c r="E221" s="60" t="str">
        <f t="shared" si="7"/>
        <v/>
      </c>
      <c r="F221" s="61" t="str">
        <f>IF(OR(D221="Beladung aus dem Netz eines anderen Netzbetreibers", D221="Beladung ohne Netznutzung"),"",IF(B221="","",SUMIFS('Ergebnis (detailliert)'!$E$17:$E$300,'Ergebnis (detailliert)'!$B$17:$B$300,'Ergebnis (aggregiert)'!$B221,'Ergebnis (detailliert)'!$C$17:$C$300,'Ergebnis (aggregiert)'!$D221)))</f>
        <v/>
      </c>
      <c r="G221" s="62" t="str">
        <f>IF(OR(D221="Beladung aus dem Netz eines anderen Netzbetreibers", D221="Beladung ohne Netznutzung"), "",IF($B221="","",SUMIFS('Ergebnis (detailliert)'!$F$17:$F$300,'Ergebnis (detailliert)'!$B$17:$B$300,'Ergebnis (aggregiert)'!$B221,'Ergebnis (detailliert)'!$C$17:$C$300,'Ergebnis (aggregiert)'!$D221)))</f>
        <v/>
      </c>
      <c r="H221" s="61" t="str">
        <f>IF(OR(D221="Beladung aus dem Netz eines anderen Netzbetreibers", D221="Beladung ohne Netznutzung"), "",IF($B221="","",SUMIFS('Ergebnis (detailliert)'!$I$17:$I$1001,'Ergebnis (detailliert)'!$B$17:$B$1001,'Ergebnis (aggregiert)'!$B221,'Ergebnis (detailliert)'!$C$17:$C$1001,'Ergebnis (aggregiert)'!$D221)))</f>
        <v/>
      </c>
      <c r="I221" s="63" t="str">
        <f>IF(OR(D221="Beladung aus dem Netz eines anderen Netzbetreibers", D221="Beladung ohne Netznutzung"), "",IF($B221="","",SUMIFS('Ergebnis (detailliert)'!$K$17:$K$1001,'Ergebnis (detailliert)'!$B$17:$B$1001,'Ergebnis (aggregiert)'!$B221,'Ergebnis (detailliert)'!$C$17:$C$1001,'Ergebnis (aggregiert)'!$D221)))</f>
        <v/>
      </c>
      <c r="J221" s="64" t="str">
        <f>IF(OR(D221="Beladung aus dem Netz eines anderen Netzbetreibers", D221="Beladung ohne Netznutzung"), "",IF($B221="","",SUMIFS('Ergebnis (detailliert)'!$M$17:$M$1001,'Ergebnis (detailliert)'!$B$17:$B$1001,'Ergebnis (aggregiert)'!$B221,'Ergebnis (detailliert)'!$C$17:$C$1001,'Ergebnis (aggregiert)'!$D221)))</f>
        <v/>
      </c>
      <c r="K221" s="52" t="str">
        <f>IFERROR(IF(ISBLANK(B221),"",IF(COUNTIF(Beladung!$B$17:$B$300,'Ergebnis (aggregiert)'!B221)=0,"Fehler: Reiter 'Beladung des Speichers' wurde für diesen Speicher nicht ausgefüllt",IF(COUNTIF(Entladung!$B$17:$B$300,'Ergebnis (aggregiert)'!B221)=0,"Fehler: Reiter 'Entladung des Speichers' wurde für diesen Speicher nicht ausgefüllt",""))),"Fehler: nicht alle Datenblätter für diesen Speicher wurden vollständig befüllt")</f>
        <v/>
      </c>
    </row>
    <row r="222" spans="1:11" x14ac:dyDescent="0.25">
      <c r="A222" s="142" t="str">
        <f>_xlfn.IFNA(VLOOKUP(B222,Stammdaten!$A$17:$B$300,2,FALSE),"")</f>
        <v/>
      </c>
      <c r="B222" s="59" t="str">
        <f>IF(Stammdaten!A222="","",Stammdaten!A222)</f>
        <v/>
      </c>
      <c r="C222" s="59" t="str">
        <f>IF(B222="","",VLOOKUP(B222,Stammdaten!A222:F505,6,FALSE))</f>
        <v/>
      </c>
      <c r="D222" s="60" t="str">
        <f>IF(A222="","",IF(OR(Beladung!C222="Beladung aus dem Netz eines anderen Netzbetreibers",Beladung!C222="Beladung ohne Netznutzung"),Beladung!C222,"Beladung aus dem Netz der "&amp;Stammdaten!$F$3))</f>
        <v/>
      </c>
      <c r="E222" s="60" t="str">
        <f t="shared" si="7"/>
        <v/>
      </c>
      <c r="F222" s="61" t="str">
        <f>IF(OR(D222="Beladung aus dem Netz eines anderen Netzbetreibers", D222="Beladung ohne Netznutzung"),"",IF(B222="","",SUMIFS('Ergebnis (detailliert)'!$E$17:$E$300,'Ergebnis (detailliert)'!$B$17:$B$300,'Ergebnis (aggregiert)'!$B222,'Ergebnis (detailliert)'!$C$17:$C$300,'Ergebnis (aggregiert)'!$D222)))</f>
        <v/>
      </c>
      <c r="G222" s="62" t="str">
        <f>IF(OR(D222="Beladung aus dem Netz eines anderen Netzbetreibers", D222="Beladung ohne Netznutzung"), "",IF($B222="","",SUMIFS('Ergebnis (detailliert)'!$F$17:$F$300,'Ergebnis (detailliert)'!$B$17:$B$300,'Ergebnis (aggregiert)'!$B222,'Ergebnis (detailliert)'!$C$17:$C$300,'Ergebnis (aggregiert)'!$D222)))</f>
        <v/>
      </c>
      <c r="H222" s="61" t="str">
        <f>IF(OR(D222="Beladung aus dem Netz eines anderen Netzbetreibers", D222="Beladung ohne Netznutzung"), "",IF($B222="","",SUMIFS('Ergebnis (detailliert)'!$I$17:$I$1001,'Ergebnis (detailliert)'!$B$17:$B$1001,'Ergebnis (aggregiert)'!$B222,'Ergebnis (detailliert)'!$C$17:$C$1001,'Ergebnis (aggregiert)'!$D222)))</f>
        <v/>
      </c>
      <c r="I222" s="63" t="str">
        <f>IF(OR(D222="Beladung aus dem Netz eines anderen Netzbetreibers", D222="Beladung ohne Netznutzung"), "",IF($B222="","",SUMIFS('Ergebnis (detailliert)'!$K$17:$K$1001,'Ergebnis (detailliert)'!$B$17:$B$1001,'Ergebnis (aggregiert)'!$B222,'Ergebnis (detailliert)'!$C$17:$C$1001,'Ergebnis (aggregiert)'!$D222)))</f>
        <v/>
      </c>
      <c r="J222" s="64" t="str">
        <f>IF(OR(D222="Beladung aus dem Netz eines anderen Netzbetreibers", D222="Beladung ohne Netznutzung"), "",IF($B222="","",SUMIFS('Ergebnis (detailliert)'!$M$17:$M$1001,'Ergebnis (detailliert)'!$B$17:$B$1001,'Ergebnis (aggregiert)'!$B222,'Ergebnis (detailliert)'!$C$17:$C$1001,'Ergebnis (aggregiert)'!$D222)))</f>
        <v/>
      </c>
      <c r="K222" s="52" t="str">
        <f>IFERROR(IF(ISBLANK(B222),"",IF(COUNTIF(Beladung!$B$17:$B$300,'Ergebnis (aggregiert)'!B222)=0,"Fehler: Reiter 'Beladung des Speichers' wurde für diesen Speicher nicht ausgefüllt",IF(COUNTIF(Entladung!$B$17:$B$300,'Ergebnis (aggregiert)'!B222)=0,"Fehler: Reiter 'Entladung des Speichers' wurde für diesen Speicher nicht ausgefüllt",""))),"Fehler: nicht alle Datenblätter für diesen Speicher wurden vollständig befüllt")</f>
        <v/>
      </c>
    </row>
    <row r="223" spans="1:11" x14ac:dyDescent="0.25">
      <c r="A223" s="142" t="str">
        <f>_xlfn.IFNA(VLOOKUP(B223,Stammdaten!$A$17:$B$300,2,FALSE),"")</f>
        <v/>
      </c>
      <c r="B223" s="59" t="str">
        <f>IF(Stammdaten!A223="","",Stammdaten!A223)</f>
        <v/>
      </c>
      <c r="C223" s="59" t="str">
        <f>IF(B223="","",VLOOKUP(B223,Stammdaten!A223:F506,6,FALSE))</f>
        <v/>
      </c>
      <c r="D223" s="60" t="str">
        <f>IF(A223="","",IF(OR(Beladung!C223="Beladung aus dem Netz eines anderen Netzbetreibers",Beladung!C223="Beladung ohne Netznutzung"),Beladung!C223,"Beladung aus dem Netz der "&amp;Stammdaten!$F$3))</f>
        <v/>
      </c>
      <c r="E223" s="60" t="str">
        <f t="shared" si="7"/>
        <v/>
      </c>
      <c r="F223" s="61" t="str">
        <f>IF(OR(D223="Beladung aus dem Netz eines anderen Netzbetreibers", D223="Beladung ohne Netznutzung"),"",IF(B223="","",SUMIFS('Ergebnis (detailliert)'!$E$17:$E$300,'Ergebnis (detailliert)'!$B$17:$B$300,'Ergebnis (aggregiert)'!$B223,'Ergebnis (detailliert)'!$C$17:$C$300,'Ergebnis (aggregiert)'!$D223)))</f>
        <v/>
      </c>
      <c r="G223" s="62" t="str">
        <f>IF(OR(D223="Beladung aus dem Netz eines anderen Netzbetreibers", D223="Beladung ohne Netznutzung"), "",IF($B223="","",SUMIFS('Ergebnis (detailliert)'!$F$17:$F$300,'Ergebnis (detailliert)'!$B$17:$B$300,'Ergebnis (aggregiert)'!$B223,'Ergebnis (detailliert)'!$C$17:$C$300,'Ergebnis (aggregiert)'!$D223)))</f>
        <v/>
      </c>
      <c r="H223" s="61" t="str">
        <f>IF(OR(D223="Beladung aus dem Netz eines anderen Netzbetreibers", D223="Beladung ohne Netznutzung"), "",IF($B223="","",SUMIFS('Ergebnis (detailliert)'!$I$17:$I$1001,'Ergebnis (detailliert)'!$B$17:$B$1001,'Ergebnis (aggregiert)'!$B223,'Ergebnis (detailliert)'!$C$17:$C$1001,'Ergebnis (aggregiert)'!$D223)))</f>
        <v/>
      </c>
      <c r="I223" s="63" t="str">
        <f>IF(OR(D223="Beladung aus dem Netz eines anderen Netzbetreibers", D223="Beladung ohne Netznutzung"), "",IF($B223="","",SUMIFS('Ergebnis (detailliert)'!$K$17:$K$1001,'Ergebnis (detailliert)'!$B$17:$B$1001,'Ergebnis (aggregiert)'!$B223,'Ergebnis (detailliert)'!$C$17:$C$1001,'Ergebnis (aggregiert)'!$D223)))</f>
        <v/>
      </c>
      <c r="J223" s="64" t="str">
        <f>IF(OR(D223="Beladung aus dem Netz eines anderen Netzbetreibers", D223="Beladung ohne Netznutzung"), "",IF($B223="","",SUMIFS('Ergebnis (detailliert)'!$M$17:$M$1001,'Ergebnis (detailliert)'!$B$17:$B$1001,'Ergebnis (aggregiert)'!$B223,'Ergebnis (detailliert)'!$C$17:$C$1001,'Ergebnis (aggregiert)'!$D223)))</f>
        <v/>
      </c>
      <c r="K223" s="52" t="str">
        <f>IFERROR(IF(ISBLANK(B223),"",IF(COUNTIF(Beladung!$B$17:$B$300,'Ergebnis (aggregiert)'!B223)=0,"Fehler: Reiter 'Beladung des Speichers' wurde für diesen Speicher nicht ausgefüllt",IF(COUNTIF(Entladung!$B$17:$B$300,'Ergebnis (aggregiert)'!B223)=0,"Fehler: Reiter 'Entladung des Speichers' wurde für diesen Speicher nicht ausgefüllt",""))),"Fehler: nicht alle Datenblätter für diesen Speicher wurden vollständig befüllt")</f>
        <v/>
      </c>
    </row>
    <row r="224" spans="1:11" x14ac:dyDescent="0.25">
      <c r="A224" s="142" t="str">
        <f>_xlfn.IFNA(VLOOKUP(B224,Stammdaten!$A$17:$B$300,2,FALSE),"")</f>
        <v/>
      </c>
      <c r="B224" s="59" t="str">
        <f>IF(Stammdaten!A224="","",Stammdaten!A224)</f>
        <v/>
      </c>
      <c r="C224" s="59" t="str">
        <f>IF(B224="","",VLOOKUP(B224,Stammdaten!A224:F507,6,FALSE))</f>
        <v/>
      </c>
      <c r="D224" s="60" t="str">
        <f>IF(A224="","",IF(OR(Beladung!C224="Beladung aus dem Netz eines anderen Netzbetreibers",Beladung!C224="Beladung ohne Netznutzung"),Beladung!C224,"Beladung aus dem Netz der "&amp;Stammdaten!$F$3))</f>
        <v/>
      </c>
      <c r="E224" s="60" t="str">
        <f t="shared" si="7"/>
        <v/>
      </c>
      <c r="F224" s="61" t="str">
        <f>IF(OR(D224="Beladung aus dem Netz eines anderen Netzbetreibers", D224="Beladung ohne Netznutzung"),"",IF(B224="","",SUMIFS('Ergebnis (detailliert)'!$E$17:$E$300,'Ergebnis (detailliert)'!$B$17:$B$300,'Ergebnis (aggregiert)'!$B224,'Ergebnis (detailliert)'!$C$17:$C$300,'Ergebnis (aggregiert)'!$D224)))</f>
        <v/>
      </c>
      <c r="G224" s="62" t="str">
        <f>IF(OR(D224="Beladung aus dem Netz eines anderen Netzbetreibers", D224="Beladung ohne Netznutzung"), "",IF($B224="","",SUMIFS('Ergebnis (detailliert)'!$F$17:$F$300,'Ergebnis (detailliert)'!$B$17:$B$300,'Ergebnis (aggregiert)'!$B224,'Ergebnis (detailliert)'!$C$17:$C$300,'Ergebnis (aggregiert)'!$D224)))</f>
        <v/>
      </c>
      <c r="H224" s="61" t="str">
        <f>IF(OR(D224="Beladung aus dem Netz eines anderen Netzbetreibers", D224="Beladung ohne Netznutzung"), "",IF($B224="","",SUMIFS('Ergebnis (detailliert)'!$I$17:$I$1001,'Ergebnis (detailliert)'!$B$17:$B$1001,'Ergebnis (aggregiert)'!$B224,'Ergebnis (detailliert)'!$C$17:$C$1001,'Ergebnis (aggregiert)'!$D224)))</f>
        <v/>
      </c>
      <c r="I224" s="63" t="str">
        <f>IF(OR(D224="Beladung aus dem Netz eines anderen Netzbetreibers", D224="Beladung ohne Netznutzung"), "",IF($B224="","",SUMIFS('Ergebnis (detailliert)'!$K$17:$K$1001,'Ergebnis (detailliert)'!$B$17:$B$1001,'Ergebnis (aggregiert)'!$B224,'Ergebnis (detailliert)'!$C$17:$C$1001,'Ergebnis (aggregiert)'!$D224)))</f>
        <v/>
      </c>
      <c r="J224" s="64" t="str">
        <f>IF(OR(D224="Beladung aus dem Netz eines anderen Netzbetreibers", D224="Beladung ohne Netznutzung"), "",IF($B224="","",SUMIFS('Ergebnis (detailliert)'!$M$17:$M$1001,'Ergebnis (detailliert)'!$B$17:$B$1001,'Ergebnis (aggregiert)'!$B224,'Ergebnis (detailliert)'!$C$17:$C$1001,'Ergebnis (aggregiert)'!$D224)))</f>
        <v/>
      </c>
      <c r="K224" s="52" t="str">
        <f>IFERROR(IF(ISBLANK(B224),"",IF(COUNTIF(Beladung!$B$17:$B$300,'Ergebnis (aggregiert)'!B224)=0,"Fehler: Reiter 'Beladung des Speichers' wurde für diesen Speicher nicht ausgefüllt",IF(COUNTIF(Entladung!$B$17:$B$300,'Ergebnis (aggregiert)'!B224)=0,"Fehler: Reiter 'Entladung des Speichers' wurde für diesen Speicher nicht ausgefüllt",""))),"Fehler: nicht alle Datenblätter für diesen Speicher wurden vollständig befüllt")</f>
        <v/>
      </c>
    </row>
    <row r="225" spans="1:11" x14ac:dyDescent="0.25">
      <c r="A225" s="142" t="str">
        <f>_xlfn.IFNA(VLOOKUP(B225,Stammdaten!$A$17:$B$300,2,FALSE),"")</f>
        <v/>
      </c>
      <c r="B225" s="59" t="str">
        <f>IF(Stammdaten!A225="","",Stammdaten!A225)</f>
        <v/>
      </c>
      <c r="C225" s="59" t="str">
        <f>IF(B225="","",VLOOKUP(B225,Stammdaten!A225:F508,6,FALSE))</f>
        <v/>
      </c>
      <c r="D225" s="60" t="str">
        <f>IF(A225="","",IF(OR(Beladung!C225="Beladung aus dem Netz eines anderen Netzbetreibers",Beladung!C225="Beladung ohne Netznutzung"),Beladung!C225,"Beladung aus dem Netz der "&amp;Stammdaten!$F$3))</f>
        <v/>
      </c>
      <c r="E225" s="60" t="str">
        <f t="shared" si="7"/>
        <v/>
      </c>
      <c r="F225" s="61" t="str">
        <f>IF(OR(D225="Beladung aus dem Netz eines anderen Netzbetreibers", D225="Beladung ohne Netznutzung"),"",IF(B225="","",SUMIFS('Ergebnis (detailliert)'!$E$17:$E$300,'Ergebnis (detailliert)'!$B$17:$B$300,'Ergebnis (aggregiert)'!$B225,'Ergebnis (detailliert)'!$C$17:$C$300,'Ergebnis (aggregiert)'!$D225)))</f>
        <v/>
      </c>
      <c r="G225" s="62" t="str">
        <f>IF(OR(D225="Beladung aus dem Netz eines anderen Netzbetreibers", D225="Beladung ohne Netznutzung"), "",IF($B225="","",SUMIFS('Ergebnis (detailliert)'!$F$17:$F$300,'Ergebnis (detailliert)'!$B$17:$B$300,'Ergebnis (aggregiert)'!$B225,'Ergebnis (detailliert)'!$C$17:$C$300,'Ergebnis (aggregiert)'!$D225)))</f>
        <v/>
      </c>
      <c r="H225" s="61" t="str">
        <f>IF(OR(D225="Beladung aus dem Netz eines anderen Netzbetreibers", D225="Beladung ohne Netznutzung"), "",IF($B225="","",SUMIFS('Ergebnis (detailliert)'!$I$17:$I$1001,'Ergebnis (detailliert)'!$B$17:$B$1001,'Ergebnis (aggregiert)'!$B225,'Ergebnis (detailliert)'!$C$17:$C$1001,'Ergebnis (aggregiert)'!$D225)))</f>
        <v/>
      </c>
      <c r="I225" s="63" t="str">
        <f>IF(OR(D225="Beladung aus dem Netz eines anderen Netzbetreibers", D225="Beladung ohne Netznutzung"), "",IF($B225="","",SUMIFS('Ergebnis (detailliert)'!$K$17:$K$1001,'Ergebnis (detailliert)'!$B$17:$B$1001,'Ergebnis (aggregiert)'!$B225,'Ergebnis (detailliert)'!$C$17:$C$1001,'Ergebnis (aggregiert)'!$D225)))</f>
        <v/>
      </c>
      <c r="J225" s="64" t="str">
        <f>IF(OR(D225="Beladung aus dem Netz eines anderen Netzbetreibers", D225="Beladung ohne Netznutzung"), "",IF($B225="","",SUMIFS('Ergebnis (detailliert)'!$M$17:$M$1001,'Ergebnis (detailliert)'!$B$17:$B$1001,'Ergebnis (aggregiert)'!$B225,'Ergebnis (detailliert)'!$C$17:$C$1001,'Ergebnis (aggregiert)'!$D225)))</f>
        <v/>
      </c>
      <c r="K225" s="52" t="str">
        <f>IFERROR(IF(ISBLANK(B225),"",IF(COUNTIF(Beladung!$B$17:$B$300,'Ergebnis (aggregiert)'!B225)=0,"Fehler: Reiter 'Beladung des Speichers' wurde für diesen Speicher nicht ausgefüllt",IF(COUNTIF(Entladung!$B$17:$B$300,'Ergebnis (aggregiert)'!B225)=0,"Fehler: Reiter 'Entladung des Speichers' wurde für diesen Speicher nicht ausgefüllt",""))),"Fehler: nicht alle Datenblätter für diesen Speicher wurden vollständig befüllt")</f>
        <v/>
      </c>
    </row>
    <row r="226" spans="1:11" x14ac:dyDescent="0.25">
      <c r="A226" s="142" t="str">
        <f>_xlfn.IFNA(VLOOKUP(B226,Stammdaten!$A$17:$B$300,2,FALSE),"")</f>
        <v/>
      </c>
      <c r="B226" s="59" t="str">
        <f>IF(Stammdaten!A226="","",Stammdaten!A226)</f>
        <v/>
      </c>
      <c r="C226" s="59" t="str">
        <f>IF(B226="","",VLOOKUP(B226,Stammdaten!A226:F509,6,FALSE))</f>
        <v/>
      </c>
      <c r="D226" s="60" t="str">
        <f>IF(A226="","",IF(OR(Beladung!C226="Beladung aus dem Netz eines anderen Netzbetreibers",Beladung!C226="Beladung ohne Netznutzung"),Beladung!C226,"Beladung aus dem Netz der "&amp;Stammdaten!$F$3))</f>
        <v/>
      </c>
      <c r="E226" s="60" t="str">
        <f t="shared" si="7"/>
        <v/>
      </c>
      <c r="F226" s="61" t="str">
        <f>IF(OR(D226="Beladung aus dem Netz eines anderen Netzbetreibers", D226="Beladung ohne Netznutzung"),"",IF(B226="","",SUMIFS('Ergebnis (detailliert)'!$E$17:$E$300,'Ergebnis (detailliert)'!$B$17:$B$300,'Ergebnis (aggregiert)'!$B226,'Ergebnis (detailliert)'!$C$17:$C$300,'Ergebnis (aggregiert)'!$D226)))</f>
        <v/>
      </c>
      <c r="G226" s="62" t="str">
        <f>IF(OR(D226="Beladung aus dem Netz eines anderen Netzbetreibers", D226="Beladung ohne Netznutzung"), "",IF($B226="","",SUMIFS('Ergebnis (detailliert)'!$F$17:$F$300,'Ergebnis (detailliert)'!$B$17:$B$300,'Ergebnis (aggregiert)'!$B226,'Ergebnis (detailliert)'!$C$17:$C$300,'Ergebnis (aggregiert)'!$D226)))</f>
        <v/>
      </c>
      <c r="H226" s="61" t="str">
        <f>IF(OR(D226="Beladung aus dem Netz eines anderen Netzbetreibers", D226="Beladung ohne Netznutzung"), "",IF($B226="","",SUMIFS('Ergebnis (detailliert)'!$I$17:$I$1001,'Ergebnis (detailliert)'!$B$17:$B$1001,'Ergebnis (aggregiert)'!$B226,'Ergebnis (detailliert)'!$C$17:$C$1001,'Ergebnis (aggregiert)'!$D226)))</f>
        <v/>
      </c>
      <c r="I226" s="63" t="str">
        <f>IF(OR(D226="Beladung aus dem Netz eines anderen Netzbetreibers", D226="Beladung ohne Netznutzung"), "",IF($B226="","",SUMIFS('Ergebnis (detailliert)'!$K$17:$K$1001,'Ergebnis (detailliert)'!$B$17:$B$1001,'Ergebnis (aggregiert)'!$B226,'Ergebnis (detailliert)'!$C$17:$C$1001,'Ergebnis (aggregiert)'!$D226)))</f>
        <v/>
      </c>
      <c r="J226" s="64" t="str">
        <f>IF(OR(D226="Beladung aus dem Netz eines anderen Netzbetreibers", D226="Beladung ohne Netznutzung"), "",IF($B226="","",SUMIFS('Ergebnis (detailliert)'!$M$17:$M$1001,'Ergebnis (detailliert)'!$B$17:$B$1001,'Ergebnis (aggregiert)'!$B226,'Ergebnis (detailliert)'!$C$17:$C$1001,'Ergebnis (aggregiert)'!$D226)))</f>
        <v/>
      </c>
      <c r="K226" s="52" t="str">
        <f>IFERROR(IF(ISBLANK(B226),"",IF(COUNTIF(Beladung!$B$17:$B$300,'Ergebnis (aggregiert)'!B226)=0,"Fehler: Reiter 'Beladung des Speichers' wurde für diesen Speicher nicht ausgefüllt",IF(COUNTIF(Entladung!$B$17:$B$300,'Ergebnis (aggregiert)'!B226)=0,"Fehler: Reiter 'Entladung des Speichers' wurde für diesen Speicher nicht ausgefüllt",""))),"Fehler: nicht alle Datenblätter für diesen Speicher wurden vollständig befüllt")</f>
        <v/>
      </c>
    </row>
    <row r="227" spans="1:11" x14ac:dyDescent="0.25">
      <c r="A227" s="142" t="str">
        <f>_xlfn.IFNA(VLOOKUP(B227,Stammdaten!$A$17:$B$300,2,FALSE),"")</f>
        <v/>
      </c>
      <c r="B227" s="59" t="str">
        <f>IF(Stammdaten!A227="","",Stammdaten!A227)</f>
        <v/>
      </c>
      <c r="C227" s="59" t="str">
        <f>IF(B227="","",VLOOKUP(B227,Stammdaten!A227:F510,6,FALSE))</f>
        <v/>
      </c>
      <c r="D227" s="60" t="str">
        <f>IF(A227="","",IF(OR(Beladung!C227="Beladung aus dem Netz eines anderen Netzbetreibers",Beladung!C227="Beladung ohne Netznutzung"),Beladung!C227,"Beladung aus dem Netz der "&amp;Stammdaten!$F$3))</f>
        <v/>
      </c>
      <c r="E227" s="60" t="str">
        <f t="shared" si="7"/>
        <v/>
      </c>
      <c r="F227" s="61" t="str">
        <f>IF(OR(D227="Beladung aus dem Netz eines anderen Netzbetreibers", D227="Beladung ohne Netznutzung"),"",IF(B227="","",SUMIFS('Ergebnis (detailliert)'!$E$17:$E$300,'Ergebnis (detailliert)'!$B$17:$B$300,'Ergebnis (aggregiert)'!$B227,'Ergebnis (detailliert)'!$C$17:$C$300,'Ergebnis (aggregiert)'!$D227)))</f>
        <v/>
      </c>
      <c r="G227" s="62" t="str">
        <f>IF(OR(D227="Beladung aus dem Netz eines anderen Netzbetreibers", D227="Beladung ohne Netznutzung"), "",IF($B227="","",SUMIFS('Ergebnis (detailliert)'!$F$17:$F$300,'Ergebnis (detailliert)'!$B$17:$B$300,'Ergebnis (aggregiert)'!$B227,'Ergebnis (detailliert)'!$C$17:$C$300,'Ergebnis (aggregiert)'!$D227)))</f>
        <v/>
      </c>
      <c r="H227" s="61" t="str">
        <f>IF(OR(D227="Beladung aus dem Netz eines anderen Netzbetreibers", D227="Beladung ohne Netznutzung"), "",IF($B227="","",SUMIFS('Ergebnis (detailliert)'!$I$17:$I$1001,'Ergebnis (detailliert)'!$B$17:$B$1001,'Ergebnis (aggregiert)'!$B227,'Ergebnis (detailliert)'!$C$17:$C$1001,'Ergebnis (aggregiert)'!$D227)))</f>
        <v/>
      </c>
      <c r="I227" s="63" t="str">
        <f>IF(OR(D227="Beladung aus dem Netz eines anderen Netzbetreibers", D227="Beladung ohne Netznutzung"), "",IF($B227="","",SUMIFS('Ergebnis (detailliert)'!$K$17:$K$1001,'Ergebnis (detailliert)'!$B$17:$B$1001,'Ergebnis (aggregiert)'!$B227,'Ergebnis (detailliert)'!$C$17:$C$1001,'Ergebnis (aggregiert)'!$D227)))</f>
        <v/>
      </c>
      <c r="J227" s="64" t="str">
        <f>IF(OR(D227="Beladung aus dem Netz eines anderen Netzbetreibers", D227="Beladung ohne Netznutzung"), "",IF($B227="","",SUMIFS('Ergebnis (detailliert)'!$M$17:$M$1001,'Ergebnis (detailliert)'!$B$17:$B$1001,'Ergebnis (aggregiert)'!$B227,'Ergebnis (detailliert)'!$C$17:$C$1001,'Ergebnis (aggregiert)'!$D227)))</f>
        <v/>
      </c>
      <c r="K227" s="52" t="str">
        <f>IFERROR(IF(ISBLANK(B227),"",IF(COUNTIF(Beladung!$B$17:$B$300,'Ergebnis (aggregiert)'!B227)=0,"Fehler: Reiter 'Beladung des Speichers' wurde für diesen Speicher nicht ausgefüllt",IF(COUNTIF(Entladung!$B$17:$B$300,'Ergebnis (aggregiert)'!B227)=0,"Fehler: Reiter 'Entladung des Speichers' wurde für diesen Speicher nicht ausgefüllt",""))),"Fehler: nicht alle Datenblätter für diesen Speicher wurden vollständig befüllt")</f>
        <v/>
      </c>
    </row>
    <row r="228" spans="1:11" x14ac:dyDescent="0.25">
      <c r="A228" s="142" t="str">
        <f>_xlfn.IFNA(VLOOKUP(B228,Stammdaten!$A$17:$B$300,2,FALSE),"")</f>
        <v/>
      </c>
      <c r="B228" s="59" t="str">
        <f>IF(Stammdaten!A228="","",Stammdaten!A228)</f>
        <v/>
      </c>
      <c r="C228" s="59" t="str">
        <f>IF(B228="","",VLOOKUP(B228,Stammdaten!A228:F511,6,FALSE))</f>
        <v/>
      </c>
      <c r="D228" s="60" t="str">
        <f>IF(A228="","",IF(OR(Beladung!C228="Beladung aus dem Netz eines anderen Netzbetreibers",Beladung!C228="Beladung ohne Netznutzung"),Beladung!C228,"Beladung aus dem Netz der "&amp;Stammdaten!$F$3))</f>
        <v/>
      </c>
      <c r="E228" s="60" t="str">
        <f t="shared" si="7"/>
        <v/>
      </c>
      <c r="F228" s="61" t="str">
        <f>IF(OR(D228="Beladung aus dem Netz eines anderen Netzbetreibers", D228="Beladung ohne Netznutzung"),"",IF(B228="","",SUMIFS('Ergebnis (detailliert)'!$E$17:$E$300,'Ergebnis (detailliert)'!$B$17:$B$300,'Ergebnis (aggregiert)'!$B228,'Ergebnis (detailliert)'!$C$17:$C$300,'Ergebnis (aggregiert)'!$D228)))</f>
        <v/>
      </c>
      <c r="G228" s="62" t="str">
        <f>IF(OR(D228="Beladung aus dem Netz eines anderen Netzbetreibers", D228="Beladung ohne Netznutzung"), "",IF($B228="","",SUMIFS('Ergebnis (detailliert)'!$F$17:$F$300,'Ergebnis (detailliert)'!$B$17:$B$300,'Ergebnis (aggregiert)'!$B228,'Ergebnis (detailliert)'!$C$17:$C$300,'Ergebnis (aggregiert)'!$D228)))</f>
        <v/>
      </c>
      <c r="H228" s="61" t="str">
        <f>IF(OR(D228="Beladung aus dem Netz eines anderen Netzbetreibers", D228="Beladung ohne Netznutzung"), "",IF($B228="","",SUMIFS('Ergebnis (detailliert)'!$I$17:$I$1001,'Ergebnis (detailliert)'!$B$17:$B$1001,'Ergebnis (aggregiert)'!$B228,'Ergebnis (detailliert)'!$C$17:$C$1001,'Ergebnis (aggregiert)'!$D228)))</f>
        <v/>
      </c>
      <c r="I228" s="63" t="str">
        <f>IF(OR(D228="Beladung aus dem Netz eines anderen Netzbetreibers", D228="Beladung ohne Netznutzung"), "",IF($B228="","",SUMIFS('Ergebnis (detailliert)'!$K$17:$K$1001,'Ergebnis (detailliert)'!$B$17:$B$1001,'Ergebnis (aggregiert)'!$B228,'Ergebnis (detailliert)'!$C$17:$C$1001,'Ergebnis (aggregiert)'!$D228)))</f>
        <v/>
      </c>
      <c r="J228" s="64" t="str">
        <f>IF(OR(D228="Beladung aus dem Netz eines anderen Netzbetreibers", D228="Beladung ohne Netznutzung"), "",IF($B228="","",SUMIFS('Ergebnis (detailliert)'!$M$17:$M$1001,'Ergebnis (detailliert)'!$B$17:$B$1001,'Ergebnis (aggregiert)'!$B228,'Ergebnis (detailliert)'!$C$17:$C$1001,'Ergebnis (aggregiert)'!$D228)))</f>
        <v/>
      </c>
      <c r="K228" s="52" t="str">
        <f>IFERROR(IF(ISBLANK(B228),"",IF(COUNTIF(Beladung!$B$17:$B$300,'Ergebnis (aggregiert)'!B228)=0,"Fehler: Reiter 'Beladung des Speichers' wurde für diesen Speicher nicht ausgefüllt",IF(COUNTIF(Entladung!$B$17:$B$300,'Ergebnis (aggregiert)'!B228)=0,"Fehler: Reiter 'Entladung des Speichers' wurde für diesen Speicher nicht ausgefüllt",""))),"Fehler: nicht alle Datenblätter für diesen Speicher wurden vollständig befüllt")</f>
        <v/>
      </c>
    </row>
    <row r="229" spans="1:11" x14ac:dyDescent="0.25">
      <c r="A229" s="142" t="str">
        <f>_xlfn.IFNA(VLOOKUP(B229,Stammdaten!$A$17:$B$300,2,FALSE),"")</f>
        <v/>
      </c>
      <c r="B229" s="59" t="str">
        <f>IF(Stammdaten!A229="","",Stammdaten!A229)</f>
        <v/>
      </c>
      <c r="C229" s="59" t="str">
        <f>IF(B229="","",VLOOKUP(B229,Stammdaten!A229:F512,6,FALSE))</f>
        <v/>
      </c>
      <c r="D229" s="60" t="str">
        <f>IF(A229="","",IF(OR(Beladung!C229="Beladung aus dem Netz eines anderen Netzbetreibers",Beladung!C229="Beladung ohne Netznutzung"),Beladung!C229,"Beladung aus dem Netz der "&amp;Stammdaten!$F$3))</f>
        <v/>
      </c>
      <c r="E229" s="60" t="str">
        <f t="shared" si="7"/>
        <v/>
      </c>
      <c r="F229" s="61" t="str">
        <f>IF(OR(D229="Beladung aus dem Netz eines anderen Netzbetreibers", D229="Beladung ohne Netznutzung"),"",IF(B229="","",SUMIFS('Ergebnis (detailliert)'!$E$17:$E$300,'Ergebnis (detailliert)'!$B$17:$B$300,'Ergebnis (aggregiert)'!$B229,'Ergebnis (detailliert)'!$C$17:$C$300,'Ergebnis (aggregiert)'!$D229)))</f>
        <v/>
      </c>
      <c r="G229" s="62" t="str">
        <f>IF(OR(D229="Beladung aus dem Netz eines anderen Netzbetreibers", D229="Beladung ohne Netznutzung"), "",IF($B229="","",SUMIFS('Ergebnis (detailliert)'!$F$17:$F$300,'Ergebnis (detailliert)'!$B$17:$B$300,'Ergebnis (aggregiert)'!$B229,'Ergebnis (detailliert)'!$C$17:$C$300,'Ergebnis (aggregiert)'!$D229)))</f>
        <v/>
      </c>
      <c r="H229" s="61" t="str">
        <f>IF(OR(D229="Beladung aus dem Netz eines anderen Netzbetreibers", D229="Beladung ohne Netznutzung"), "",IF($B229="","",SUMIFS('Ergebnis (detailliert)'!$I$17:$I$1001,'Ergebnis (detailliert)'!$B$17:$B$1001,'Ergebnis (aggregiert)'!$B229,'Ergebnis (detailliert)'!$C$17:$C$1001,'Ergebnis (aggregiert)'!$D229)))</f>
        <v/>
      </c>
      <c r="I229" s="63" t="str">
        <f>IF(OR(D229="Beladung aus dem Netz eines anderen Netzbetreibers", D229="Beladung ohne Netznutzung"), "",IF($B229="","",SUMIFS('Ergebnis (detailliert)'!$K$17:$K$1001,'Ergebnis (detailliert)'!$B$17:$B$1001,'Ergebnis (aggregiert)'!$B229,'Ergebnis (detailliert)'!$C$17:$C$1001,'Ergebnis (aggregiert)'!$D229)))</f>
        <v/>
      </c>
      <c r="J229" s="64" t="str">
        <f>IF(OR(D229="Beladung aus dem Netz eines anderen Netzbetreibers", D229="Beladung ohne Netznutzung"), "",IF($B229="","",SUMIFS('Ergebnis (detailliert)'!$M$17:$M$1001,'Ergebnis (detailliert)'!$B$17:$B$1001,'Ergebnis (aggregiert)'!$B229,'Ergebnis (detailliert)'!$C$17:$C$1001,'Ergebnis (aggregiert)'!$D229)))</f>
        <v/>
      </c>
      <c r="K229" s="52" t="str">
        <f>IFERROR(IF(ISBLANK(B229),"",IF(COUNTIF(Beladung!$B$17:$B$300,'Ergebnis (aggregiert)'!B229)=0,"Fehler: Reiter 'Beladung des Speichers' wurde für diesen Speicher nicht ausgefüllt",IF(COUNTIF(Entladung!$B$17:$B$300,'Ergebnis (aggregiert)'!B229)=0,"Fehler: Reiter 'Entladung des Speichers' wurde für diesen Speicher nicht ausgefüllt",""))),"Fehler: nicht alle Datenblätter für diesen Speicher wurden vollständig befüllt")</f>
        <v/>
      </c>
    </row>
    <row r="230" spans="1:11" x14ac:dyDescent="0.25">
      <c r="A230" s="142" t="str">
        <f>_xlfn.IFNA(VLOOKUP(B230,Stammdaten!$A$17:$B$300,2,FALSE),"")</f>
        <v/>
      </c>
      <c r="B230" s="59" t="str">
        <f>IF(Stammdaten!A230="","",Stammdaten!A230)</f>
        <v/>
      </c>
      <c r="C230" s="59" t="str">
        <f>IF(B230="","",VLOOKUP(B230,Stammdaten!A230:F513,6,FALSE))</f>
        <v/>
      </c>
      <c r="D230" s="60" t="str">
        <f>IF(A230="","",IF(OR(Beladung!C230="Beladung aus dem Netz eines anderen Netzbetreibers",Beladung!C230="Beladung ohne Netznutzung"),Beladung!C230,"Beladung aus dem Netz der "&amp;Stammdaten!$F$3))</f>
        <v/>
      </c>
      <c r="E230" s="60" t="str">
        <f t="shared" si="7"/>
        <v/>
      </c>
      <c r="F230" s="61" t="str">
        <f>IF(OR(D230="Beladung aus dem Netz eines anderen Netzbetreibers", D230="Beladung ohne Netznutzung"),"",IF(B230="","",SUMIFS('Ergebnis (detailliert)'!$E$17:$E$300,'Ergebnis (detailliert)'!$B$17:$B$300,'Ergebnis (aggregiert)'!$B230,'Ergebnis (detailliert)'!$C$17:$C$300,'Ergebnis (aggregiert)'!$D230)))</f>
        <v/>
      </c>
      <c r="G230" s="62" t="str">
        <f>IF(OR(D230="Beladung aus dem Netz eines anderen Netzbetreibers", D230="Beladung ohne Netznutzung"), "",IF($B230="","",SUMIFS('Ergebnis (detailliert)'!$F$17:$F$300,'Ergebnis (detailliert)'!$B$17:$B$300,'Ergebnis (aggregiert)'!$B230,'Ergebnis (detailliert)'!$C$17:$C$300,'Ergebnis (aggregiert)'!$D230)))</f>
        <v/>
      </c>
      <c r="H230" s="61" t="str">
        <f>IF(OR(D230="Beladung aus dem Netz eines anderen Netzbetreibers", D230="Beladung ohne Netznutzung"), "",IF($B230="","",SUMIFS('Ergebnis (detailliert)'!$I$17:$I$1001,'Ergebnis (detailliert)'!$B$17:$B$1001,'Ergebnis (aggregiert)'!$B230,'Ergebnis (detailliert)'!$C$17:$C$1001,'Ergebnis (aggregiert)'!$D230)))</f>
        <v/>
      </c>
      <c r="I230" s="63" t="str">
        <f>IF(OR(D230="Beladung aus dem Netz eines anderen Netzbetreibers", D230="Beladung ohne Netznutzung"), "",IF($B230="","",SUMIFS('Ergebnis (detailliert)'!$K$17:$K$1001,'Ergebnis (detailliert)'!$B$17:$B$1001,'Ergebnis (aggregiert)'!$B230,'Ergebnis (detailliert)'!$C$17:$C$1001,'Ergebnis (aggregiert)'!$D230)))</f>
        <v/>
      </c>
      <c r="J230" s="64" t="str">
        <f>IF(OR(D230="Beladung aus dem Netz eines anderen Netzbetreibers", D230="Beladung ohne Netznutzung"), "",IF($B230="","",SUMIFS('Ergebnis (detailliert)'!$M$17:$M$1001,'Ergebnis (detailliert)'!$B$17:$B$1001,'Ergebnis (aggregiert)'!$B230,'Ergebnis (detailliert)'!$C$17:$C$1001,'Ergebnis (aggregiert)'!$D230)))</f>
        <v/>
      </c>
      <c r="K230" s="52" t="str">
        <f>IFERROR(IF(ISBLANK(B230),"",IF(COUNTIF(Beladung!$B$17:$B$300,'Ergebnis (aggregiert)'!B230)=0,"Fehler: Reiter 'Beladung des Speichers' wurde für diesen Speicher nicht ausgefüllt",IF(COUNTIF(Entladung!$B$17:$B$300,'Ergebnis (aggregiert)'!B230)=0,"Fehler: Reiter 'Entladung des Speichers' wurde für diesen Speicher nicht ausgefüllt",""))),"Fehler: nicht alle Datenblätter für diesen Speicher wurden vollständig befüllt")</f>
        <v/>
      </c>
    </row>
    <row r="231" spans="1:11" x14ac:dyDescent="0.25">
      <c r="A231" s="142" t="str">
        <f>_xlfn.IFNA(VLOOKUP(B231,Stammdaten!$A$17:$B$300,2,FALSE),"")</f>
        <v/>
      </c>
      <c r="B231" s="59" t="str">
        <f>IF(Stammdaten!A231="","",Stammdaten!A231)</f>
        <v/>
      </c>
      <c r="C231" s="59" t="str">
        <f>IF(B231="","",VLOOKUP(B231,Stammdaten!A231:F514,6,FALSE))</f>
        <v/>
      </c>
      <c r="D231" s="60" t="str">
        <f>IF(A231="","",IF(OR(Beladung!C231="Beladung aus dem Netz eines anderen Netzbetreibers",Beladung!C231="Beladung ohne Netznutzung"),Beladung!C231,"Beladung aus dem Netz der "&amp;Stammdaten!$F$3))</f>
        <v/>
      </c>
      <c r="E231" s="60" t="str">
        <f t="shared" si="7"/>
        <v/>
      </c>
      <c r="F231" s="61" t="str">
        <f>IF(OR(D231="Beladung aus dem Netz eines anderen Netzbetreibers", D231="Beladung ohne Netznutzung"),"",IF(B231="","",SUMIFS('Ergebnis (detailliert)'!$E$17:$E$300,'Ergebnis (detailliert)'!$B$17:$B$300,'Ergebnis (aggregiert)'!$B231,'Ergebnis (detailliert)'!$C$17:$C$300,'Ergebnis (aggregiert)'!$D231)))</f>
        <v/>
      </c>
      <c r="G231" s="62" t="str">
        <f>IF(OR(D231="Beladung aus dem Netz eines anderen Netzbetreibers", D231="Beladung ohne Netznutzung"), "",IF($B231="","",SUMIFS('Ergebnis (detailliert)'!$F$17:$F$300,'Ergebnis (detailliert)'!$B$17:$B$300,'Ergebnis (aggregiert)'!$B231,'Ergebnis (detailliert)'!$C$17:$C$300,'Ergebnis (aggregiert)'!$D231)))</f>
        <v/>
      </c>
      <c r="H231" s="61" t="str">
        <f>IF(OR(D231="Beladung aus dem Netz eines anderen Netzbetreibers", D231="Beladung ohne Netznutzung"), "",IF($B231="","",SUMIFS('Ergebnis (detailliert)'!$I$17:$I$1001,'Ergebnis (detailliert)'!$B$17:$B$1001,'Ergebnis (aggregiert)'!$B231,'Ergebnis (detailliert)'!$C$17:$C$1001,'Ergebnis (aggregiert)'!$D231)))</f>
        <v/>
      </c>
      <c r="I231" s="63" t="str">
        <f>IF(OR(D231="Beladung aus dem Netz eines anderen Netzbetreibers", D231="Beladung ohne Netznutzung"), "",IF($B231="","",SUMIFS('Ergebnis (detailliert)'!$K$17:$K$1001,'Ergebnis (detailliert)'!$B$17:$B$1001,'Ergebnis (aggregiert)'!$B231,'Ergebnis (detailliert)'!$C$17:$C$1001,'Ergebnis (aggregiert)'!$D231)))</f>
        <v/>
      </c>
      <c r="J231" s="64" t="str">
        <f>IF(OR(D231="Beladung aus dem Netz eines anderen Netzbetreibers", D231="Beladung ohne Netznutzung"), "",IF($B231="","",SUMIFS('Ergebnis (detailliert)'!$M$17:$M$1001,'Ergebnis (detailliert)'!$B$17:$B$1001,'Ergebnis (aggregiert)'!$B231,'Ergebnis (detailliert)'!$C$17:$C$1001,'Ergebnis (aggregiert)'!$D231)))</f>
        <v/>
      </c>
      <c r="K231" s="52" t="str">
        <f>IFERROR(IF(ISBLANK(B231),"",IF(COUNTIF(Beladung!$B$17:$B$300,'Ergebnis (aggregiert)'!B231)=0,"Fehler: Reiter 'Beladung des Speichers' wurde für diesen Speicher nicht ausgefüllt",IF(COUNTIF(Entladung!$B$17:$B$300,'Ergebnis (aggregiert)'!B231)=0,"Fehler: Reiter 'Entladung des Speichers' wurde für diesen Speicher nicht ausgefüllt",""))),"Fehler: nicht alle Datenblätter für diesen Speicher wurden vollständig befüllt")</f>
        <v/>
      </c>
    </row>
    <row r="232" spans="1:11" x14ac:dyDescent="0.25">
      <c r="A232" s="142" t="str">
        <f>_xlfn.IFNA(VLOOKUP(B232,Stammdaten!$A$17:$B$300,2,FALSE),"")</f>
        <v/>
      </c>
      <c r="B232" s="59" t="str">
        <f>IF(Stammdaten!A232="","",Stammdaten!A232)</f>
        <v/>
      </c>
      <c r="C232" s="59" t="str">
        <f>IF(B232="","",VLOOKUP(B232,Stammdaten!A232:F515,6,FALSE))</f>
        <v/>
      </c>
      <c r="D232" s="60" t="str">
        <f>IF(A232="","",IF(OR(Beladung!C232="Beladung aus dem Netz eines anderen Netzbetreibers",Beladung!C232="Beladung ohne Netznutzung"),Beladung!C232,"Beladung aus dem Netz der "&amp;Stammdaten!$F$3))</f>
        <v/>
      </c>
      <c r="E232" s="60" t="str">
        <f t="shared" si="7"/>
        <v/>
      </c>
      <c r="F232" s="61" t="str">
        <f>IF(OR(D232="Beladung aus dem Netz eines anderen Netzbetreibers", D232="Beladung ohne Netznutzung"),"",IF(B232="","",SUMIFS('Ergebnis (detailliert)'!$E$17:$E$300,'Ergebnis (detailliert)'!$B$17:$B$300,'Ergebnis (aggregiert)'!$B232,'Ergebnis (detailliert)'!$C$17:$C$300,'Ergebnis (aggregiert)'!$D232)))</f>
        <v/>
      </c>
      <c r="G232" s="62" t="str">
        <f>IF(OR(D232="Beladung aus dem Netz eines anderen Netzbetreibers", D232="Beladung ohne Netznutzung"), "",IF($B232="","",SUMIFS('Ergebnis (detailliert)'!$F$17:$F$300,'Ergebnis (detailliert)'!$B$17:$B$300,'Ergebnis (aggregiert)'!$B232,'Ergebnis (detailliert)'!$C$17:$C$300,'Ergebnis (aggregiert)'!$D232)))</f>
        <v/>
      </c>
      <c r="H232" s="61" t="str">
        <f>IF(OR(D232="Beladung aus dem Netz eines anderen Netzbetreibers", D232="Beladung ohne Netznutzung"), "",IF($B232="","",SUMIFS('Ergebnis (detailliert)'!$I$17:$I$1001,'Ergebnis (detailliert)'!$B$17:$B$1001,'Ergebnis (aggregiert)'!$B232,'Ergebnis (detailliert)'!$C$17:$C$1001,'Ergebnis (aggregiert)'!$D232)))</f>
        <v/>
      </c>
      <c r="I232" s="63" t="str">
        <f>IF(OR(D232="Beladung aus dem Netz eines anderen Netzbetreibers", D232="Beladung ohne Netznutzung"), "",IF($B232="","",SUMIFS('Ergebnis (detailliert)'!$K$17:$K$1001,'Ergebnis (detailliert)'!$B$17:$B$1001,'Ergebnis (aggregiert)'!$B232,'Ergebnis (detailliert)'!$C$17:$C$1001,'Ergebnis (aggregiert)'!$D232)))</f>
        <v/>
      </c>
      <c r="J232" s="64" t="str">
        <f>IF(OR(D232="Beladung aus dem Netz eines anderen Netzbetreibers", D232="Beladung ohne Netznutzung"), "",IF($B232="","",SUMIFS('Ergebnis (detailliert)'!$M$17:$M$1001,'Ergebnis (detailliert)'!$B$17:$B$1001,'Ergebnis (aggregiert)'!$B232,'Ergebnis (detailliert)'!$C$17:$C$1001,'Ergebnis (aggregiert)'!$D232)))</f>
        <v/>
      </c>
      <c r="K232" s="52" t="str">
        <f>IFERROR(IF(ISBLANK(B232),"",IF(COUNTIF(Beladung!$B$17:$B$300,'Ergebnis (aggregiert)'!B232)=0,"Fehler: Reiter 'Beladung des Speichers' wurde für diesen Speicher nicht ausgefüllt",IF(COUNTIF(Entladung!$B$17:$B$300,'Ergebnis (aggregiert)'!B232)=0,"Fehler: Reiter 'Entladung des Speichers' wurde für diesen Speicher nicht ausgefüllt",""))),"Fehler: nicht alle Datenblätter für diesen Speicher wurden vollständig befüllt")</f>
        <v/>
      </c>
    </row>
    <row r="233" spans="1:11" x14ac:dyDescent="0.25">
      <c r="A233" s="142" t="str">
        <f>_xlfn.IFNA(VLOOKUP(B233,Stammdaten!$A$17:$B$300,2,FALSE),"")</f>
        <v/>
      </c>
      <c r="B233" s="59" t="str">
        <f>IF(Stammdaten!A233="","",Stammdaten!A233)</f>
        <v/>
      </c>
      <c r="C233" s="59" t="str">
        <f>IF(B233="","",VLOOKUP(B233,Stammdaten!A233:F516,6,FALSE))</f>
        <v/>
      </c>
      <c r="D233" s="60" t="str">
        <f>IF(A233="","",IF(OR(Beladung!C233="Beladung aus dem Netz eines anderen Netzbetreibers",Beladung!C233="Beladung ohne Netznutzung"),Beladung!C233,"Beladung aus dem Netz der "&amp;Stammdaten!$F$3))</f>
        <v/>
      </c>
      <c r="E233" s="60" t="str">
        <f t="shared" si="7"/>
        <v/>
      </c>
      <c r="F233" s="61" t="str">
        <f>IF(OR(D233="Beladung aus dem Netz eines anderen Netzbetreibers", D233="Beladung ohne Netznutzung"),"",IF(B233="","",SUMIFS('Ergebnis (detailliert)'!$E$17:$E$300,'Ergebnis (detailliert)'!$B$17:$B$300,'Ergebnis (aggregiert)'!$B233,'Ergebnis (detailliert)'!$C$17:$C$300,'Ergebnis (aggregiert)'!$D233)))</f>
        <v/>
      </c>
      <c r="G233" s="62" t="str">
        <f>IF(OR(D233="Beladung aus dem Netz eines anderen Netzbetreibers", D233="Beladung ohne Netznutzung"), "",IF($B233="","",SUMIFS('Ergebnis (detailliert)'!$F$17:$F$300,'Ergebnis (detailliert)'!$B$17:$B$300,'Ergebnis (aggregiert)'!$B233,'Ergebnis (detailliert)'!$C$17:$C$300,'Ergebnis (aggregiert)'!$D233)))</f>
        <v/>
      </c>
      <c r="H233" s="61" t="str">
        <f>IF(OR(D233="Beladung aus dem Netz eines anderen Netzbetreibers", D233="Beladung ohne Netznutzung"), "",IF($B233="","",SUMIFS('Ergebnis (detailliert)'!$I$17:$I$1001,'Ergebnis (detailliert)'!$B$17:$B$1001,'Ergebnis (aggregiert)'!$B233,'Ergebnis (detailliert)'!$C$17:$C$1001,'Ergebnis (aggregiert)'!$D233)))</f>
        <v/>
      </c>
      <c r="I233" s="63" t="str">
        <f>IF(OR(D233="Beladung aus dem Netz eines anderen Netzbetreibers", D233="Beladung ohne Netznutzung"), "",IF($B233="","",SUMIFS('Ergebnis (detailliert)'!$K$17:$K$1001,'Ergebnis (detailliert)'!$B$17:$B$1001,'Ergebnis (aggregiert)'!$B233,'Ergebnis (detailliert)'!$C$17:$C$1001,'Ergebnis (aggregiert)'!$D233)))</f>
        <v/>
      </c>
      <c r="J233" s="64" t="str">
        <f>IF(OR(D233="Beladung aus dem Netz eines anderen Netzbetreibers", D233="Beladung ohne Netznutzung"), "",IF($B233="","",SUMIFS('Ergebnis (detailliert)'!$M$17:$M$1001,'Ergebnis (detailliert)'!$B$17:$B$1001,'Ergebnis (aggregiert)'!$B233,'Ergebnis (detailliert)'!$C$17:$C$1001,'Ergebnis (aggregiert)'!$D233)))</f>
        <v/>
      </c>
      <c r="K233" s="52" t="str">
        <f>IFERROR(IF(ISBLANK(B233),"",IF(COUNTIF(Beladung!$B$17:$B$300,'Ergebnis (aggregiert)'!B233)=0,"Fehler: Reiter 'Beladung des Speichers' wurde für diesen Speicher nicht ausgefüllt",IF(COUNTIF(Entladung!$B$17:$B$300,'Ergebnis (aggregiert)'!B233)=0,"Fehler: Reiter 'Entladung des Speichers' wurde für diesen Speicher nicht ausgefüllt",""))),"Fehler: nicht alle Datenblätter für diesen Speicher wurden vollständig befüllt")</f>
        <v/>
      </c>
    </row>
    <row r="234" spans="1:11" x14ac:dyDescent="0.25">
      <c r="A234" s="142" t="str">
        <f>_xlfn.IFNA(VLOOKUP(B234,Stammdaten!$A$17:$B$300,2,FALSE),"")</f>
        <v/>
      </c>
      <c r="B234" s="59" t="str">
        <f>IF(Stammdaten!A234="","",Stammdaten!A234)</f>
        <v/>
      </c>
      <c r="C234" s="59" t="str">
        <f>IF(B234="","",VLOOKUP(B234,Stammdaten!A234:F517,6,FALSE))</f>
        <v/>
      </c>
      <c r="D234" s="60" t="str">
        <f>IF(A234="","",IF(OR(Beladung!C234="Beladung aus dem Netz eines anderen Netzbetreibers",Beladung!C234="Beladung ohne Netznutzung"),Beladung!C234,"Beladung aus dem Netz der "&amp;Stammdaten!$F$3))</f>
        <v/>
      </c>
      <c r="E234" s="60" t="str">
        <f t="shared" si="7"/>
        <v/>
      </c>
      <c r="F234" s="61" t="str">
        <f>IF(OR(D234="Beladung aus dem Netz eines anderen Netzbetreibers", D234="Beladung ohne Netznutzung"),"",IF(B234="","",SUMIFS('Ergebnis (detailliert)'!$E$17:$E$300,'Ergebnis (detailliert)'!$B$17:$B$300,'Ergebnis (aggregiert)'!$B234,'Ergebnis (detailliert)'!$C$17:$C$300,'Ergebnis (aggregiert)'!$D234)))</f>
        <v/>
      </c>
      <c r="G234" s="62" t="str">
        <f>IF(OR(D234="Beladung aus dem Netz eines anderen Netzbetreibers", D234="Beladung ohne Netznutzung"), "",IF($B234="","",SUMIFS('Ergebnis (detailliert)'!$F$17:$F$300,'Ergebnis (detailliert)'!$B$17:$B$300,'Ergebnis (aggregiert)'!$B234,'Ergebnis (detailliert)'!$C$17:$C$300,'Ergebnis (aggregiert)'!$D234)))</f>
        <v/>
      </c>
      <c r="H234" s="61" t="str">
        <f>IF(OR(D234="Beladung aus dem Netz eines anderen Netzbetreibers", D234="Beladung ohne Netznutzung"), "",IF($B234="","",SUMIFS('Ergebnis (detailliert)'!$I$17:$I$1001,'Ergebnis (detailliert)'!$B$17:$B$1001,'Ergebnis (aggregiert)'!$B234,'Ergebnis (detailliert)'!$C$17:$C$1001,'Ergebnis (aggregiert)'!$D234)))</f>
        <v/>
      </c>
      <c r="I234" s="63" t="str">
        <f>IF(OR(D234="Beladung aus dem Netz eines anderen Netzbetreibers", D234="Beladung ohne Netznutzung"), "",IF($B234="","",SUMIFS('Ergebnis (detailliert)'!$K$17:$K$1001,'Ergebnis (detailliert)'!$B$17:$B$1001,'Ergebnis (aggregiert)'!$B234,'Ergebnis (detailliert)'!$C$17:$C$1001,'Ergebnis (aggregiert)'!$D234)))</f>
        <v/>
      </c>
      <c r="J234" s="64" t="str">
        <f>IF(OR(D234="Beladung aus dem Netz eines anderen Netzbetreibers", D234="Beladung ohne Netznutzung"), "",IF($B234="","",SUMIFS('Ergebnis (detailliert)'!$M$17:$M$1001,'Ergebnis (detailliert)'!$B$17:$B$1001,'Ergebnis (aggregiert)'!$B234,'Ergebnis (detailliert)'!$C$17:$C$1001,'Ergebnis (aggregiert)'!$D234)))</f>
        <v/>
      </c>
      <c r="K234" s="52" t="str">
        <f>IFERROR(IF(ISBLANK(B234),"",IF(COUNTIF(Beladung!$B$17:$B$300,'Ergebnis (aggregiert)'!B234)=0,"Fehler: Reiter 'Beladung des Speichers' wurde für diesen Speicher nicht ausgefüllt",IF(COUNTIF(Entladung!$B$17:$B$300,'Ergebnis (aggregiert)'!B234)=0,"Fehler: Reiter 'Entladung des Speichers' wurde für diesen Speicher nicht ausgefüllt",""))),"Fehler: nicht alle Datenblätter für diesen Speicher wurden vollständig befüllt")</f>
        <v/>
      </c>
    </row>
    <row r="235" spans="1:11" x14ac:dyDescent="0.25">
      <c r="A235" s="142" t="str">
        <f>_xlfn.IFNA(VLOOKUP(B235,Stammdaten!$A$17:$B$300,2,FALSE),"")</f>
        <v/>
      </c>
      <c r="B235" s="59" t="str">
        <f>IF(Stammdaten!A235="","",Stammdaten!A235)</f>
        <v/>
      </c>
      <c r="C235" s="59" t="str">
        <f>IF(B235="","",VLOOKUP(B235,Stammdaten!A235:F518,6,FALSE))</f>
        <v/>
      </c>
      <c r="D235" s="60" t="str">
        <f>IF(A235="","",IF(OR(Beladung!C235="Beladung aus dem Netz eines anderen Netzbetreibers",Beladung!C235="Beladung ohne Netznutzung"),Beladung!C235,"Beladung aus dem Netz der "&amp;Stammdaten!$F$3))</f>
        <v/>
      </c>
      <c r="E235" s="60" t="str">
        <f t="shared" si="7"/>
        <v/>
      </c>
      <c r="F235" s="61" t="str">
        <f>IF(OR(D235="Beladung aus dem Netz eines anderen Netzbetreibers", D235="Beladung ohne Netznutzung"),"",IF(B235="","",SUMIFS('Ergebnis (detailliert)'!$E$17:$E$300,'Ergebnis (detailliert)'!$B$17:$B$300,'Ergebnis (aggregiert)'!$B235,'Ergebnis (detailliert)'!$C$17:$C$300,'Ergebnis (aggregiert)'!$D235)))</f>
        <v/>
      </c>
      <c r="G235" s="62" t="str">
        <f>IF(OR(D235="Beladung aus dem Netz eines anderen Netzbetreibers", D235="Beladung ohne Netznutzung"), "",IF($B235="","",SUMIFS('Ergebnis (detailliert)'!$F$17:$F$300,'Ergebnis (detailliert)'!$B$17:$B$300,'Ergebnis (aggregiert)'!$B235,'Ergebnis (detailliert)'!$C$17:$C$300,'Ergebnis (aggregiert)'!$D235)))</f>
        <v/>
      </c>
      <c r="H235" s="61" t="str">
        <f>IF(OR(D235="Beladung aus dem Netz eines anderen Netzbetreibers", D235="Beladung ohne Netznutzung"), "",IF($B235="","",SUMIFS('Ergebnis (detailliert)'!$I$17:$I$1001,'Ergebnis (detailliert)'!$B$17:$B$1001,'Ergebnis (aggregiert)'!$B235,'Ergebnis (detailliert)'!$C$17:$C$1001,'Ergebnis (aggregiert)'!$D235)))</f>
        <v/>
      </c>
      <c r="I235" s="63" t="str">
        <f>IF(OR(D235="Beladung aus dem Netz eines anderen Netzbetreibers", D235="Beladung ohne Netznutzung"), "",IF($B235="","",SUMIFS('Ergebnis (detailliert)'!$K$17:$K$1001,'Ergebnis (detailliert)'!$B$17:$B$1001,'Ergebnis (aggregiert)'!$B235,'Ergebnis (detailliert)'!$C$17:$C$1001,'Ergebnis (aggregiert)'!$D235)))</f>
        <v/>
      </c>
      <c r="J235" s="64" t="str">
        <f>IF(OR(D235="Beladung aus dem Netz eines anderen Netzbetreibers", D235="Beladung ohne Netznutzung"), "",IF($B235="","",SUMIFS('Ergebnis (detailliert)'!$M$17:$M$1001,'Ergebnis (detailliert)'!$B$17:$B$1001,'Ergebnis (aggregiert)'!$B235,'Ergebnis (detailliert)'!$C$17:$C$1001,'Ergebnis (aggregiert)'!$D235)))</f>
        <v/>
      </c>
      <c r="K235" s="52" t="str">
        <f>IFERROR(IF(ISBLANK(B235),"",IF(COUNTIF(Beladung!$B$17:$B$300,'Ergebnis (aggregiert)'!B235)=0,"Fehler: Reiter 'Beladung des Speichers' wurde für diesen Speicher nicht ausgefüllt",IF(COUNTIF(Entladung!$B$17:$B$300,'Ergebnis (aggregiert)'!B235)=0,"Fehler: Reiter 'Entladung des Speichers' wurde für diesen Speicher nicht ausgefüllt",""))),"Fehler: nicht alle Datenblätter für diesen Speicher wurden vollständig befüllt")</f>
        <v/>
      </c>
    </row>
    <row r="236" spans="1:11" x14ac:dyDescent="0.25">
      <c r="A236" s="142" t="str">
        <f>_xlfn.IFNA(VLOOKUP(B236,Stammdaten!$A$17:$B$300,2,FALSE),"")</f>
        <v/>
      </c>
      <c r="B236" s="59" t="str">
        <f>IF(Stammdaten!A236="","",Stammdaten!A236)</f>
        <v/>
      </c>
      <c r="C236" s="59" t="str">
        <f>IF(B236="","",VLOOKUP(B236,Stammdaten!A236:F519,6,FALSE))</f>
        <v/>
      </c>
      <c r="D236" s="60" t="str">
        <f>IF(A236="","",IF(OR(Beladung!C236="Beladung aus dem Netz eines anderen Netzbetreibers",Beladung!C236="Beladung ohne Netznutzung"),Beladung!C236,"Beladung aus dem Netz der "&amp;Stammdaten!$F$3))</f>
        <v/>
      </c>
      <c r="E236" s="60" t="str">
        <f t="shared" si="7"/>
        <v/>
      </c>
      <c r="F236" s="61" t="str">
        <f>IF(OR(D236="Beladung aus dem Netz eines anderen Netzbetreibers", D236="Beladung ohne Netznutzung"),"",IF(B236="","",SUMIFS('Ergebnis (detailliert)'!$E$17:$E$300,'Ergebnis (detailliert)'!$B$17:$B$300,'Ergebnis (aggregiert)'!$B236,'Ergebnis (detailliert)'!$C$17:$C$300,'Ergebnis (aggregiert)'!$D236)))</f>
        <v/>
      </c>
      <c r="G236" s="62" t="str">
        <f>IF(OR(D236="Beladung aus dem Netz eines anderen Netzbetreibers", D236="Beladung ohne Netznutzung"), "",IF($B236="","",SUMIFS('Ergebnis (detailliert)'!$F$17:$F$300,'Ergebnis (detailliert)'!$B$17:$B$300,'Ergebnis (aggregiert)'!$B236,'Ergebnis (detailliert)'!$C$17:$C$300,'Ergebnis (aggregiert)'!$D236)))</f>
        <v/>
      </c>
      <c r="H236" s="61" t="str">
        <f>IF(OR(D236="Beladung aus dem Netz eines anderen Netzbetreibers", D236="Beladung ohne Netznutzung"), "",IF($B236="","",SUMIFS('Ergebnis (detailliert)'!$I$17:$I$1001,'Ergebnis (detailliert)'!$B$17:$B$1001,'Ergebnis (aggregiert)'!$B236,'Ergebnis (detailliert)'!$C$17:$C$1001,'Ergebnis (aggregiert)'!$D236)))</f>
        <v/>
      </c>
      <c r="I236" s="63" t="str">
        <f>IF(OR(D236="Beladung aus dem Netz eines anderen Netzbetreibers", D236="Beladung ohne Netznutzung"), "",IF($B236="","",SUMIFS('Ergebnis (detailliert)'!$K$17:$K$1001,'Ergebnis (detailliert)'!$B$17:$B$1001,'Ergebnis (aggregiert)'!$B236,'Ergebnis (detailliert)'!$C$17:$C$1001,'Ergebnis (aggregiert)'!$D236)))</f>
        <v/>
      </c>
      <c r="J236" s="64" t="str">
        <f>IF(OR(D236="Beladung aus dem Netz eines anderen Netzbetreibers", D236="Beladung ohne Netznutzung"), "",IF($B236="","",SUMIFS('Ergebnis (detailliert)'!$M$17:$M$1001,'Ergebnis (detailliert)'!$B$17:$B$1001,'Ergebnis (aggregiert)'!$B236,'Ergebnis (detailliert)'!$C$17:$C$1001,'Ergebnis (aggregiert)'!$D236)))</f>
        <v/>
      </c>
      <c r="K236" s="52" t="str">
        <f>IFERROR(IF(ISBLANK(B236),"",IF(COUNTIF(Beladung!$B$17:$B$300,'Ergebnis (aggregiert)'!B236)=0,"Fehler: Reiter 'Beladung des Speichers' wurde für diesen Speicher nicht ausgefüllt",IF(COUNTIF(Entladung!$B$17:$B$300,'Ergebnis (aggregiert)'!B236)=0,"Fehler: Reiter 'Entladung des Speichers' wurde für diesen Speicher nicht ausgefüllt",""))),"Fehler: nicht alle Datenblätter für diesen Speicher wurden vollständig befüllt")</f>
        <v/>
      </c>
    </row>
    <row r="237" spans="1:11" x14ac:dyDescent="0.25">
      <c r="A237" s="142" t="str">
        <f>_xlfn.IFNA(VLOOKUP(B237,Stammdaten!$A$17:$B$300,2,FALSE),"")</f>
        <v/>
      </c>
      <c r="B237" s="59" t="str">
        <f>IF(Stammdaten!A237="","",Stammdaten!A237)</f>
        <v/>
      </c>
      <c r="C237" s="59" t="str">
        <f>IF(B237="","",VLOOKUP(B237,Stammdaten!A237:F520,6,FALSE))</f>
        <v/>
      </c>
      <c r="D237" s="60" t="str">
        <f>IF(A237="","",IF(OR(Beladung!C237="Beladung aus dem Netz eines anderen Netzbetreibers",Beladung!C237="Beladung ohne Netznutzung"),Beladung!C237,"Beladung aus dem Netz der "&amp;Stammdaten!$F$3))</f>
        <v/>
      </c>
      <c r="E237" s="60" t="str">
        <f t="shared" si="7"/>
        <v/>
      </c>
      <c r="F237" s="61" t="str">
        <f>IF(OR(D237="Beladung aus dem Netz eines anderen Netzbetreibers", D237="Beladung ohne Netznutzung"),"",IF(B237="","",SUMIFS('Ergebnis (detailliert)'!$E$17:$E$300,'Ergebnis (detailliert)'!$B$17:$B$300,'Ergebnis (aggregiert)'!$B237,'Ergebnis (detailliert)'!$C$17:$C$300,'Ergebnis (aggregiert)'!$D237)))</f>
        <v/>
      </c>
      <c r="G237" s="62" t="str">
        <f>IF(OR(D237="Beladung aus dem Netz eines anderen Netzbetreibers", D237="Beladung ohne Netznutzung"), "",IF($B237="","",SUMIFS('Ergebnis (detailliert)'!$F$17:$F$300,'Ergebnis (detailliert)'!$B$17:$B$300,'Ergebnis (aggregiert)'!$B237,'Ergebnis (detailliert)'!$C$17:$C$300,'Ergebnis (aggregiert)'!$D237)))</f>
        <v/>
      </c>
      <c r="H237" s="61" t="str">
        <f>IF(OR(D237="Beladung aus dem Netz eines anderen Netzbetreibers", D237="Beladung ohne Netznutzung"), "",IF($B237="","",SUMIFS('Ergebnis (detailliert)'!$I$17:$I$1001,'Ergebnis (detailliert)'!$B$17:$B$1001,'Ergebnis (aggregiert)'!$B237,'Ergebnis (detailliert)'!$C$17:$C$1001,'Ergebnis (aggregiert)'!$D237)))</f>
        <v/>
      </c>
      <c r="I237" s="63" t="str">
        <f>IF(OR(D237="Beladung aus dem Netz eines anderen Netzbetreibers", D237="Beladung ohne Netznutzung"), "",IF($B237="","",SUMIFS('Ergebnis (detailliert)'!$K$17:$K$1001,'Ergebnis (detailliert)'!$B$17:$B$1001,'Ergebnis (aggregiert)'!$B237,'Ergebnis (detailliert)'!$C$17:$C$1001,'Ergebnis (aggregiert)'!$D237)))</f>
        <v/>
      </c>
      <c r="J237" s="64" t="str">
        <f>IF(OR(D237="Beladung aus dem Netz eines anderen Netzbetreibers", D237="Beladung ohne Netznutzung"), "",IF($B237="","",SUMIFS('Ergebnis (detailliert)'!$M$17:$M$1001,'Ergebnis (detailliert)'!$B$17:$B$1001,'Ergebnis (aggregiert)'!$B237,'Ergebnis (detailliert)'!$C$17:$C$1001,'Ergebnis (aggregiert)'!$D237)))</f>
        <v/>
      </c>
      <c r="K237" s="52" t="str">
        <f>IFERROR(IF(ISBLANK(B237),"",IF(COUNTIF(Beladung!$B$17:$B$300,'Ergebnis (aggregiert)'!B237)=0,"Fehler: Reiter 'Beladung des Speichers' wurde für diesen Speicher nicht ausgefüllt",IF(COUNTIF(Entladung!$B$17:$B$300,'Ergebnis (aggregiert)'!B237)=0,"Fehler: Reiter 'Entladung des Speichers' wurde für diesen Speicher nicht ausgefüllt",""))),"Fehler: nicht alle Datenblätter für diesen Speicher wurden vollständig befüllt")</f>
        <v/>
      </c>
    </row>
    <row r="238" spans="1:11" x14ac:dyDescent="0.25">
      <c r="A238" s="142" t="str">
        <f>_xlfn.IFNA(VLOOKUP(B238,Stammdaten!$A$17:$B$300,2,FALSE),"")</f>
        <v/>
      </c>
      <c r="B238" s="59" t="str">
        <f>IF(Stammdaten!A238="","",Stammdaten!A238)</f>
        <v/>
      </c>
      <c r="C238" s="59" t="str">
        <f>IF(B238="","",VLOOKUP(B238,Stammdaten!A238:F521,6,FALSE))</f>
        <v/>
      </c>
      <c r="D238" s="60" t="str">
        <f>IF(A238="","",IF(OR(Beladung!C238="Beladung aus dem Netz eines anderen Netzbetreibers",Beladung!C238="Beladung ohne Netznutzung"),Beladung!C238,"Beladung aus dem Netz der "&amp;Stammdaten!$F$3))</f>
        <v/>
      </c>
      <c r="E238" s="60" t="str">
        <f t="shared" si="7"/>
        <v/>
      </c>
      <c r="F238" s="61" t="str">
        <f>IF(OR(D238="Beladung aus dem Netz eines anderen Netzbetreibers", D238="Beladung ohne Netznutzung"),"",IF(B238="","",SUMIFS('Ergebnis (detailliert)'!$E$17:$E$300,'Ergebnis (detailliert)'!$B$17:$B$300,'Ergebnis (aggregiert)'!$B238,'Ergebnis (detailliert)'!$C$17:$C$300,'Ergebnis (aggregiert)'!$D238)))</f>
        <v/>
      </c>
      <c r="G238" s="62" t="str">
        <f>IF(OR(D238="Beladung aus dem Netz eines anderen Netzbetreibers", D238="Beladung ohne Netznutzung"), "",IF($B238="","",SUMIFS('Ergebnis (detailliert)'!$F$17:$F$300,'Ergebnis (detailliert)'!$B$17:$B$300,'Ergebnis (aggregiert)'!$B238,'Ergebnis (detailliert)'!$C$17:$C$300,'Ergebnis (aggregiert)'!$D238)))</f>
        <v/>
      </c>
      <c r="H238" s="61" t="str">
        <f>IF(OR(D238="Beladung aus dem Netz eines anderen Netzbetreibers", D238="Beladung ohne Netznutzung"), "",IF($B238="","",SUMIFS('Ergebnis (detailliert)'!$I$17:$I$1001,'Ergebnis (detailliert)'!$B$17:$B$1001,'Ergebnis (aggregiert)'!$B238,'Ergebnis (detailliert)'!$C$17:$C$1001,'Ergebnis (aggregiert)'!$D238)))</f>
        <v/>
      </c>
      <c r="I238" s="63" t="str">
        <f>IF(OR(D238="Beladung aus dem Netz eines anderen Netzbetreibers", D238="Beladung ohne Netznutzung"), "",IF($B238="","",SUMIFS('Ergebnis (detailliert)'!$K$17:$K$1001,'Ergebnis (detailliert)'!$B$17:$B$1001,'Ergebnis (aggregiert)'!$B238,'Ergebnis (detailliert)'!$C$17:$C$1001,'Ergebnis (aggregiert)'!$D238)))</f>
        <v/>
      </c>
      <c r="J238" s="64" t="str">
        <f>IF(OR(D238="Beladung aus dem Netz eines anderen Netzbetreibers", D238="Beladung ohne Netznutzung"), "",IF($B238="","",SUMIFS('Ergebnis (detailliert)'!$M$17:$M$1001,'Ergebnis (detailliert)'!$B$17:$B$1001,'Ergebnis (aggregiert)'!$B238,'Ergebnis (detailliert)'!$C$17:$C$1001,'Ergebnis (aggregiert)'!$D238)))</f>
        <v/>
      </c>
      <c r="K238" s="52" t="str">
        <f>IFERROR(IF(ISBLANK(B238),"",IF(COUNTIF(Beladung!$B$17:$B$300,'Ergebnis (aggregiert)'!B238)=0,"Fehler: Reiter 'Beladung des Speichers' wurde für diesen Speicher nicht ausgefüllt",IF(COUNTIF(Entladung!$B$17:$B$300,'Ergebnis (aggregiert)'!B238)=0,"Fehler: Reiter 'Entladung des Speichers' wurde für diesen Speicher nicht ausgefüllt",""))),"Fehler: nicht alle Datenblätter für diesen Speicher wurden vollständig befüllt")</f>
        <v/>
      </c>
    </row>
    <row r="239" spans="1:11" x14ac:dyDescent="0.25">
      <c r="A239" s="142" t="str">
        <f>_xlfn.IFNA(VLOOKUP(B239,Stammdaten!$A$17:$B$300,2,FALSE),"")</f>
        <v/>
      </c>
      <c r="B239" s="59" t="str">
        <f>IF(Stammdaten!A239="","",Stammdaten!A239)</f>
        <v/>
      </c>
      <c r="C239" s="59" t="str">
        <f>IF(B239="","",VLOOKUP(B239,Stammdaten!A239:F522,6,FALSE))</f>
        <v/>
      </c>
      <c r="D239" s="60" t="str">
        <f>IF(A239="","",IF(OR(Beladung!C239="Beladung aus dem Netz eines anderen Netzbetreibers",Beladung!C239="Beladung ohne Netznutzung"),Beladung!C239,"Beladung aus dem Netz der "&amp;Stammdaten!$F$3))</f>
        <v/>
      </c>
      <c r="E239" s="60" t="str">
        <f t="shared" si="7"/>
        <v/>
      </c>
      <c r="F239" s="61" t="str">
        <f>IF(OR(D239="Beladung aus dem Netz eines anderen Netzbetreibers", D239="Beladung ohne Netznutzung"),"",IF(B239="","",SUMIFS('Ergebnis (detailliert)'!$E$17:$E$300,'Ergebnis (detailliert)'!$B$17:$B$300,'Ergebnis (aggregiert)'!$B239,'Ergebnis (detailliert)'!$C$17:$C$300,'Ergebnis (aggregiert)'!$D239)))</f>
        <v/>
      </c>
      <c r="G239" s="62" t="str">
        <f>IF(OR(D239="Beladung aus dem Netz eines anderen Netzbetreibers", D239="Beladung ohne Netznutzung"), "",IF($B239="","",SUMIFS('Ergebnis (detailliert)'!$F$17:$F$300,'Ergebnis (detailliert)'!$B$17:$B$300,'Ergebnis (aggregiert)'!$B239,'Ergebnis (detailliert)'!$C$17:$C$300,'Ergebnis (aggregiert)'!$D239)))</f>
        <v/>
      </c>
      <c r="H239" s="61" t="str">
        <f>IF(OR(D239="Beladung aus dem Netz eines anderen Netzbetreibers", D239="Beladung ohne Netznutzung"), "",IF($B239="","",SUMIFS('Ergebnis (detailliert)'!$I$17:$I$1001,'Ergebnis (detailliert)'!$B$17:$B$1001,'Ergebnis (aggregiert)'!$B239,'Ergebnis (detailliert)'!$C$17:$C$1001,'Ergebnis (aggregiert)'!$D239)))</f>
        <v/>
      </c>
      <c r="I239" s="63" t="str">
        <f>IF(OR(D239="Beladung aus dem Netz eines anderen Netzbetreibers", D239="Beladung ohne Netznutzung"), "",IF($B239="","",SUMIFS('Ergebnis (detailliert)'!$K$17:$K$1001,'Ergebnis (detailliert)'!$B$17:$B$1001,'Ergebnis (aggregiert)'!$B239,'Ergebnis (detailliert)'!$C$17:$C$1001,'Ergebnis (aggregiert)'!$D239)))</f>
        <v/>
      </c>
      <c r="J239" s="64" t="str">
        <f>IF(OR(D239="Beladung aus dem Netz eines anderen Netzbetreibers", D239="Beladung ohne Netznutzung"), "",IF($B239="","",SUMIFS('Ergebnis (detailliert)'!$M$17:$M$1001,'Ergebnis (detailliert)'!$B$17:$B$1001,'Ergebnis (aggregiert)'!$B239,'Ergebnis (detailliert)'!$C$17:$C$1001,'Ergebnis (aggregiert)'!$D239)))</f>
        <v/>
      </c>
      <c r="K239" s="52" t="str">
        <f>IFERROR(IF(ISBLANK(B239),"",IF(COUNTIF(Beladung!$B$17:$B$300,'Ergebnis (aggregiert)'!B239)=0,"Fehler: Reiter 'Beladung des Speichers' wurde für diesen Speicher nicht ausgefüllt",IF(COUNTIF(Entladung!$B$17:$B$300,'Ergebnis (aggregiert)'!B239)=0,"Fehler: Reiter 'Entladung des Speichers' wurde für diesen Speicher nicht ausgefüllt",""))),"Fehler: nicht alle Datenblätter für diesen Speicher wurden vollständig befüllt")</f>
        <v/>
      </c>
    </row>
    <row r="240" spans="1:11" x14ac:dyDescent="0.25">
      <c r="A240" s="142" t="str">
        <f>_xlfn.IFNA(VLOOKUP(B240,Stammdaten!$A$17:$B$300,2,FALSE),"")</f>
        <v/>
      </c>
      <c r="B240" s="59" t="str">
        <f>IF(Stammdaten!A240="","",Stammdaten!A240)</f>
        <v/>
      </c>
      <c r="C240" s="59" t="str">
        <f>IF(B240="","",VLOOKUP(B240,Stammdaten!A240:F523,6,FALSE))</f>
        <v/>
      </c>
      <c r="D240" s="60" t="str">
        <f>IF(A240="","",IF(OR(Beladung!C240="Beladung aus dem Netz eines anderen Netzbetreibers",Beladung!C240="Beladung ohne Netznutzung"),Beladung!C240,"Beladung aus dem Netz der "&amp;Stammdaten!$F$3))</f>
        <v/>
      </c>
      <c r="E240" s="60" t="str">
        <f t="shared" si="7"/>
        <v/>
      </c>
      <c r="F240" s="61" t="str">
        <f>IF(OR(D240="Beladung aus dem Netz eines anderen Netzbetreibers", D240="Beladung ohne Netznutzung"),"",IF(B240="","",SUMIFS('Ergebnis (detailliert)'!$E$17:$E$300,'Ergebnis (detailliert)'!$B$17:$B$300,'Ergebnis (aggregiert)'!$B240,'Ergebnis (detailliert)'!$C$17:$C$300,'Ergebnis (aggregiert)'!$D240)))</f>
        <v/>
      </c>
      <c r="G240" s="62" t="str">
        <f>IF(OR(D240="Beladung aus dem Netz eines anderen Netzbetreibers", D240="Beladung ohne Netznutzung"), "",IF($B240="","",SUMIFS('Ergebnis (detailliert)'!$F$17:$F$300,'Ergebnis (detailliert)'!$B$17:$B$300,'Ergebnis (aggregiert)'!$B240,'Ergebnis (detailliert)'!$C$17:$C$300,'Ergebnis (aggregiert)'!$D240)))</f>
        <v/>
      </c>
      <c r="H240" s="61" t="str">
        <f>IF(OR(D240="Beladung aus dem Netz eines anderen Netzbetreibers", D240="Beladung ohne Netznutzung"), "",IF($B240="","",SUMIFS('Ergebnis (detailliert)'!$I$17:$I$1001,'Ergebnis (detailliert)'!$B$17:$B$1001,'Ergebnis (aggregiert)'!$B240,'Ergebnis (detailliert)'!$C$17:$C$1001,'Ergebnis (aggregiert)'!$D240)))</f>
        <v/>
      </c>
      <c r="I240" s="63" t="str">
        <f>IF(OR(D240="Beladung aus dem Netz eines anderen Netzbetreibers", D240="Beladung ohne Netznutzung"), "",IF($B240="","",SUMIFS('Ergebnis (detailliert)'!$K$17:$K$1001,'Ergebnis (detailliert)'!$B$17:$B$1001,'Ergebnis (aggregiert)'!$B240,'Ergebnis (detailliert)'!$C$17:$C$1001,'Ergebnis (aggregiert)'!$D240)))</f>
        <v/>
      </c>
      <c r="J240" s="64" t="str">
        <f>IF(OR(D240="Beladung aus dem Netz eines anderen Netzbetreibers", D240="Beladung ohne Netznutzung"), "",IF($B240="","",SUMIFS('Ergebnis (detailliert)'!$M$17:$M$1001,'Ergebnis (detailliert)'!$B$17:$B$1001,'Ergebnis (aggregiert)'!$B240,'Ergebnis (detailliert)'!$C$17:$C$1001,'Ergebnis (aggregiert)'!$D240)))</f>
        <v/>
      </c>
      <c r="K240" s="52" t="str">
        <f>IFERROR(IF(ISBLANK(B240),"",IF(COUNTIF(Beladung!$B$17:$B$300,'Ergebnis (aggregiert)'!B240)=0,"Fehler: Reiter 'Beladung des Speichers' wurde für diesen Speicher nicht ausgefüllt",IF(COUNTIF(Entladung!$B$17:$B$300,'Ergebnis (aggregiert)'!B240)=0,"Fehler: Reiter 'Entladung des Speichers' wurde für diesen Speicher nicht ausgefüllt",""))),"Fehler: nicht alle Datenblätter für diesen Speicher wurden vollständig befüllt")</f>
        <v/>
      </c>
    </row>
    <row r="241" spans="1:11" x14ac:dyDescent="0.25">
      <c r="A241" s="142" t="str">
        <f>_xlfn.IFNA(VLOOKUP(B241,Stammdaten!$A$17:$B$300,2,FALSE),"")</f>
        <v/>
      </c>
      <c r="B241" s="59" t="str">
        <f>IF(Stammdaten!A241="","",Stammdaten!A241)</f>
        <v/>
      </c>
      <c r="C241" s="59" t="str">
        <f>IF(B241="","",VLOOKUP(B241,Stammdaten!A241:F524,6,FALSE))</f>
        <v/>
      </c>
      <c r="D241" s="60" t="str">
        <f>IF(A241="","",IF(OR(Beladung!C241="Beladung aus dem Netz eines anderen Netzbetreibers",Beladung!C241="Beladung ohne Netznutzung"),Beladung!C241,"Beladung aus dem Netz der "&amp;Stammdaten!$F$3))</f>
        <v/>
      </c>
      <c r="E241" s="60" t="str">
        <f t="shared" si="7"/>
        <v/>
      </c>
      <c r="F241" s="61" t="str">
        <f>IF(OR(D241="Beladung aus dem Netz eines anderen Netzbetreibers", D241="Beladung ohne Netznutzung"),"",IF(B241="","",SUMIFS('Ergebnis (detailliert)'!$E$17:$E$300,'Ergebnis (detailliert)'!$B$17:$B$300,'Ergebnis (aggregiert)'!$B241,'Ergebnis (detailliert)'!$C$17:$C$300,'Ergebnis (aggregiert)'!$D241)))</f>
        <v/>
      </c>
      <c r="G241" s="62" t="str">
        <f>IF(OR(D241="Beladung aus dem Netz eines anderen Netzbetreibers", D241="Beladung ohne Netznutzung"), "",IF($B241="","",SUMIFS('Ergebnis (detailliert)'!$F$17:$F$300,'Ergebnis (detailliert)'!$B$17:$B$300,'Ergebnis (aggregiert)'!$B241,'Ergebnis (detailliert)'!$C$17:$C$300,'Ergebnis (aggregiert)'!$D241)))</f>
        <v/>
      </c>
      <c r="H241" s="61" t="str">
        <f>IF(OR(D241="Beladung aus dem Netz eines anderen Netzbetreibers", D241="Beladung ohne Netznutzung"), "",IF($B241="","",SUMIFS('Ergebnis (detailliert)'!$I$17:$I$1001,'Ergebnis (detailliert)'!$B$17:$B$1001,'Ergebnis (aggregiert)'!$B241,'Ergebnis (detailliert)'!$C$17:$C$1001,'Ergebnis (aggregiert)'!$D241)))</f>
        <v/>
      </c>
      <c r="I241" s="63" t="str">
        <f>IF(OR(D241="Beladung aus dem Netz eines anderen Netzbetreibers", D241="Beladung ohne Netznutzung"), "",IF($B241="","",SUMIFS('Ergebnis (detailliert)'!$K$17:$K$1001,'Ergebnis (detailliert)'!$B$17:$B$1001,'Ergebnis (aggregiert)'!$B241,'Ergebnis (detailliert)'!$C$17:$C$1001,'Ergebnis (aggregiert)'!$D241)))</f>
        <v/>
      </c>
      <c r="J241" s="64" t="str">
        <f>IF(OR(D241="Beladung aus dem Netz eines anderen Netzbetreibers", D241="Beladung ohne Netznutzung"), "",IF($B241="","",SUMIFS('Ergebnis (detailliert)'!$M$17:$M$1001,'Ergebnis (detailliert)'!$B$17:$B$1001,'Ergebnis (aggregiert)'!$B241,'Ergebnis (detailliert)'!$C$17:$C$1001,'Ergebnis (aggregiert)'!$D241)))</f>
        <v/>
      </c>
      <c r="K241" s="52" t="str">
        <f>IFERROR(IF(ISBLANK(B241),"",IF(COUNTIF(Beladung!$B$17:$B$300,'Ergebnis (aggregiert)'!B241)=0,"Fehler: Reiter 'Beladung des Speichers' wurde für diesen Speicher nicht ausgefüllt",IF(COUNTIF(Entladung!$B$17:$B$300,'Ergebnis (aggregiert)'!B241)=0,"Fehler: Reiter 'Entladung des Speichers' wurde für diesen Speicher nicht ausgefüllt",""))),"Fehler: nicht alle Datenblätter für diesen Speicher wurden vollständig befüllt")</f>
        <v/>
      </c>
    </row>
    <row r="242" spans="1:11" x14ac:dyDescent="0.25">
      <c r="A242" s="142" t="str">
        <f>_xlfn.IFNA(VLOOKUP(B242,Stammdaten!$A$17:$B$300,2,FALSE),"")</f>
        <v/>
      </c>
      <c r="B242" s="59" t="str">
        <f>IF(Stammdaten!A242="","",Stammdaten!A242)</f>
        <v/>
      </c>
      <c r="C242" s="59" t="str">
        <f>IF(B242="","",VLOOKUP(B242,Stammdaten!A242:F525,6,FALSE))</f>
        <v/>
      </c>
      <c r="D242" s="60" t="str">
        <f>IF(A242="","",IF(OR(Beladung!C242="Beladung aus dem Netz eines anderen Netzbetreibers",Beladung!C242="Beladung ohne Netznutzung"),Beladung!C242,"Beladung aus dem Netz der "&amp;Stammdaten!$F$3))</f>
        <v/>
      </c>
      <c r="E242" s="60" t="str">
        <f t="shared" si="7"/>
        <v/>
      </c>
      <c r="F242" s="61" t="str">
        <f>IF(OR(D242="Beladung aus dem Netz eines anderen Netzbetreibers", D242="Beladung ohne Netznutzung"),"",IF(B242="","",SUMIFS('Ergebnis (detailliert)'!$E$17:$E$300,'Ergebnis (detailliert)'!$B$17:$B$300,'Ergebnis (aggregiert)'!$B242,'Ergebnis (detailliert)'!$C$17:$C$300,'Ergebnis (aggregiert)'!$D242)))</f>
        <v/>
      </c>
      <c r="G242" s="62" t="str">
        <f>IF(OR(D242="Beladung aus dem Netz eines anderen Netzbetreibers", D242="Beladung ohne Netznutzung"), "",IF($B242="","",SUMIFS('Ergebnis (detailliert)'!$F$17:$F$300,'Ergebnis (detailliert)'!$B$17:$B$300,'Ergebnis (aggregiert)'!$B242,'Ergebnis (detailliert)'!$C$17:$C$300,'Ergebnis (aggregiert)'!$D242)))</f>
        <v/>
      </c>
      <c r="H242" s="61" t="str">
        <f>IF(OR(D242="Beladung aus dem Netz eines anderen Netzbetreibers", D242="Beladung ohne Netznutzung"), "",IF($B242="","",SUMIFS('Ergebnis (detailliert)'!$I$17:$I$1001,'Ergebnis (detailliert)'!$B$17:$B$1001,'Ergebnis (aggregiert)'!$B242,'Ergebnis (detailliert)'!$C$17:$C$1001,'Ergebnis (aggregiert)'!$D242)))</f>
        <v/>
      </c>
      <c r="I242" s="63" t="str">
        <f>IF(OR(D242="Beladung aus dem Netz eines anderen Netzbetreibers", D242="Beladung ohne Netznutzung"), "",IF($B242="","",SUMIFS('Ergebnis (detailliert)'!$K$17:$K$1001,'Ergebnis (detailliert)'!$B$17:$B$1001,'Ergebnis (aggregiert)'!$B242,'Ergebnis (detailliert)'!$C$17:$C$1001,'Ergebnis (aggregiert)'!$D242)))</f>
        <v/>
      </c>
      <c r="J242" s="64" t="str">
        <f>IF(OR(D242="Beladung aus dem Netz eines anderen Netzbetreibers", D242="Beladung ohne Netznutzung"), "",IF($B242="","",SUMIFS('Ergebnis (detailliert)'!$M$17:$M$1001,'Ergebnis (detailliert)'!$B$17:$B$1001,'Ergebnis (aggregiert)'!$B242,'Ergebnis (detailliert)'!$C$17:$C$1001,'Ergebnis (aggregiert)'!$D242)))</f>
        <v/>
      </c>
      <c r="K242" s="52" t="str">
        <f>IFERROR(IF(ISBLANK(B242),"",IF(COUNTIF(Beladung!$B$17:$B$300,'Ergebnis (aggregiert)'!B242)=0,"Fehler: Reiter 'Beladung des Speichers' wurde für diesen Speicher nicht ausgefüllt",IF(COUNTIF(Entladung!$B$17:$B$300,'Ergebnis (aggregiert)'!B242)=0,"Fehler: Reiter 'Entladung des Speichers' wurde für diesen Speicher nicht ausgefüllt",""))),"Fehler: nicht alle Datenblätter für diesen Speicher wurden vollständig befüllt")</f>
        <v/>
      </c>
    </row>
    <row r="243" spans="1:11" x14ac:dyDescent="0.25">
      <c r="A243" s="142" t="str">
        <f>_xlfn.IFNA(VLOOKUP(B243,Stammdaten!$A$17:$B$300,2,FALSE),"")</f>
        <v/>
      </c>
      <c r="B243" s="59" t="str">
        <f>IF(Stammdaten!A243="","",Stammdaten!A243)</f>
        <v/>
      </c>
      <c r="C243" s="59" t="str">
        <f>IF(B243="","",VLOOKUP(B243,Stammdaten!A243:F526,6,FALSE))</f>
        <v/>
      </c>
      <c r="D243" s="60" t="str">
        <f>IF(A243="","",IF(OR(Beladung!C243="Beladung aus dem Netz eines anderen Netzbetreibers",Beladung!C243="Beladung ohne Netznutzung"),Beladung!C243,"Beladung aus dem Netz der "&amp;Stammdaten!$F$3))</f>
        <v/>
      </c>
      <c r="E243" s="60" t="str">
        <f t="shared" si="7"/>
        <v/>
      </c>
      <c r="F243" s="61" t="str">
        <f>IF(OR(D243="Beladung aus dem Netz eines anderen Netzbetreibers", D243="Beladung ohne Netznutzung"),"",IF(B243="","",SUMIFS('Ergebnis (detailliert)'!$E$17:$E$300,'Ergebnis (detailliert)'!$B$17:$B$300,'Ergebnis (aggregiert)'!$B243,'Ergebnis (detailliert)'!$C$17:$C$300,'Ergebnis (aggregiert)'!$D243)))</f>
        <v/>
      </c>
      <c r="G243" s="62" t="str">
        <f>IF(OR(D243="Beladung aus dem Netz eines anderen Netzbetreibers", D243="Beladung ohne Netznutzung"), "",IF($B243="","",SUMIFS('Ergebnis (detailliert)'!$F$17:$F$300,'Ergebnis (detailliert)'!$B$17:$B$300,'Ergebnis (aggregiert)'!$B243,'Ergebnis (detailliert)'!$C$17:$C$300,'Ergebnis (aggregiert)'!$D243)))</f>
        <v/>
      </c>
      <c r="H243" s="61" t="str">
        <f>IF(OR(D243="Beladung aus dem Netz eines anderen Netzbetreibers", D243="Beladung ohne Netznutzung"), "",IF($B243="","",SUMIFS('Ergebnis (detailliert)'!$I$17:$I$1001,'Ergebnis (detailliert)'!$B$17:$B$1001,'Ergebnis (aggregiert)'!$B243,'Ergebnis (detailliert)'!$C$17:$C$1001,'Ergebnis (aggregiert)'!$D243)))</f>
        <v/>
      </c>
      <c r="I243" s="63" t="str">
        <f>IF(OR(D243="Beladung aus dem Netz eines anderen Netzbetreibers", D243="Beladung ohne Netznutzung"), "",IF($B243="","",SUMIFS('Ergebnis (detailliert)'!$K$17:$K$1001,'Ergebnis (detailliert)'!$B$17:$B$1001,'Ergebnis (aggregiert)'!$B243,'Ergebnis (detailliert)'!$C$17:$C$1001,'Ergebnis (aggregiert)'!$D243)))</f>
        <v/>
      </c>
      <c r="J243" s="64" t="str">
        <f>IF(OR(D243="Beladung aus dem Netz eines anderen Netzbetreibers", D243="Beladung ohne Netznutzung"), "",IF($B243="","",SUMIFS('Ergebnis (detailliert)'!$M$17:$M$1001,'Ergebnis (detailliert)'!$B$17:$B$1001,'Ergebnis (aggregiert)'!$B243,'Ergebnis (detailliert)'!$C$17:$C$1001,'Ergebnis (aggregiert)'!$D243)))</f>
        <v/>
      </c>
      <c r="K243" s="52" t="str">
        <f>IFERROR(IF(ISBLANK(B243),"",IF(COUNTIF(Beladung!$B$17:$B$300,'Ergebnis (aggregiert)'!B243)=0,"Fehler: Reiter 'Beladung des Speichers' wurde für diesen Speicher nicht ausgefüllt",IF(COUNTIF(Entladung!$B$17:$B$300,'Ergebnis (aggregiert)'!B243)=0,"Fehler: Reiter 'Entladung des Speichers' wurde für diesen Speicher nicht ausgefüllt",""))),"Fehler: nicht alle Datenblätter für diesen Speicher wurden vollständig befüllt")</f>
        <v/>
      </c>
    </row>
    <row r="244" spans="1:11" x14ac:dyDescent="0.25">
      <c r="A244" s="142" t="str">
        <f>_xlfn.IFNA(VLOOKUP(B244,Stammdaten!$A$17:$B$300,2,FALSE),"")</f>
        <v/>
      </c>
      <c r="B244" s="59" t="str">
        <f>IF(Stammdaten!A244="","",Stammdaten!A244)</f>
        <v/>
      </c>
      <c r="C244" s="59" t="str">
        <f>IF(B244="","",VLOOKUP(B244,Stammdaten!A244:F527,6,FALSE))</f>
        <v/>
      </c>
      <c r="D244" s="60" t="str">
        <f>IF(A244="","",IF(OR(Beladung!C244="Beladung aus dem Netz eines anderen Netzbetreibers",Beladung!C244="Beladung ohne Netznutzung"),Beladung!C244,"Beladung aus dem Netz der "&amp;Stammdaten!$F$3))</f>
        <v/>
      </c>
      <c r="E244" s="60" t="str">
        <f t="shared" si="7"/>
        <v/>
      </c>
      <c r="F244" s="61" t="str">
        <f>IF(OR(D244="Beladung aus dem Netz eines anderen Netzbetreibers", D244="Beladung ohne Netznutzung"),"",IF(B244="","",SUMIFS('Ergebnis (detailliert)'!$E$17:$E$300,'Ergebnis (detailliert)'!$B$17:$B$300,'Ergebnis (aggregiert)'!$B244,'Ergebnis (detailliert)'!$C$17:$C$300,'Ergebnis (aggregiert)'!$D244)))</f>
        <v/>
      </c>
      <c r="G244" s="62" t="str">
        <f>IF(OR(D244="Beladung aus dem Netz eines anderen Netzbetreibers", D244="Beladung ohne Netznutzung"), "",IF($B244="","",SUMIFS('Ergebnis (detailliert)'!$F$17:$F$300,'Ergebnis (detailliert)'!$B$17:$B$300,'Ergebnis (aggregiert)'!$B244,'Ergebnis (detailliert)'!$C$17:$C$300,'Ergebnis (aggregiert)'!$D244)))</f>
        <v/>
      </c>
      <c r="H244" s="61" t="str">
        <f>IF(OR(D244="Beladung aus dem Netz eines anderen Netzbetreibers", D244="Beladung ohne Netznutzung"), "",IF($B244="","",SUMIFS('Ergebnis (detailliert)'!$I$17:$I$1001,'Ergebnis (detailliert)'!$B$17:$B$1001,'Ergebnis (aggregiert)'!$B244,'Ergebnis (detailliert)'!$C$17:$C$1001,'Ergebnis (aggregiert)'!$D244)))</f>
        <v/>
      </c>
      <c r="I244" s="63" t="str">
        <f>IF(OR(D244="Beladung aus dem Netz eines anderen Netzbetreibers", D244="Beladung ohne Netznutzung"), "",IF($B244="","",SUMIFS('Ergebnis (detailliert)'!$K$17:$K$1001,'Ergebnis (detailliert)'!$B$17:$B$1001,'Ergebnis (aggregiert)'!$B244,'Ergebnis (detailliert)'!$C$17:$C$1001,'Ergebnis (aggregiert)'!$D244)))</f>
        <v/>
      </c>
      <c r="J244" s="64" t="str">
        <f>IF(OR(D244="Beladung aus dem Netz eines anderen Netzbetreibers", D244="Beladung ohne Netznutzung"), "",IF($B244="","",SUMIFS('Ergebnis (detailliert)'!$M$17:$M$1001,'Ergebnis (detailliert)'!$B$17:$B$1001,'Ergebnis (aggregiert)'!$B244,'Ergebnis (detailliert)'!$C$17:$C$1001,'Ergebnis (aggregiert)'!$D244)))</f>
        <v/>
      </c>
      <c r="K244" s="52" t="str">
        <f>IFERROR(IF(ISBLANK(B244),"",IF(COUNTIF(Beladung!$B$17:$B$300,'Ergebnis (aggregiert)'!B244)=0,"Fehler: Reiter 'Beladung des Speichers' wurde für diesen Speicher nicht ausgefüllt",IF(COUNTIF(Entladung!$B$17:$B$300,'Ergebnis (aggregiert)'!B244)=0,"Fehler: Reiter 'Entladung des Speichers' wurde für diesen Speicher nicht ausgefüllt",""))),"Fehler: nicht alle Datenblätter für diesen Speicher wurden vollständig befüllt")</f>
        <v/>
      </c>
    </row>
    <row r="245" spans="1:11" x14ac:dyDescent="0.25">
      <c r="A245" s="142" t="str">
        <f>_xlfn.IFNA(VLOOKUP(B245,Stammdaten!$A$17:$B$300,2,FALSE),"")</f>
        <v/>
      </c>
      <c r="B245" s="59" t="str">
        <f>IF(Stammdaten!A245="","",Stammdaten!A245)</f>
        <v/>
      </c>
      <c r="C245" s="59" t="str">
        <f>IF(B245="","",VLOOKUP(B245,Stammdaten!A245:F528,6,FALSE))</f>
        <v/>
      </c>
      <c r="D245" s="60" t="str">
        <f>IF(A245="","",IF(OR(Beladung!C245="Beladung aus dem Netz eines anderen Netzbetreibers",Beladung!C245="Beladung ohne Netznutzung"),Beladung!C245,"Beladung aus dem Netz der "&amp;Stammdaten!$F$3))</f>
        <v/>
      </c>
      <c r="E245" s="60" t="str">
        <f t="shared" si="7"/>
        <v/>
      </c>
      <c r="F245" s="61" t="str">
        <f>IF(OR(D245="Beladung aus dem Netz eines anderen Netzbetreibers", D245="Beladung ohne Netznutzung"),"",IF(B245="","",SUMIFS('Ergebnis (detailliert)'!$E$17:$E$300,'Ergebnis (detailliert)'!$B$17:$B$300,'Ergebnis (aggregiert)'!$B245,'Ergebnis (detailliert)'!$C$17:$C$300,'Ergebnis (aggregiert)'!$D245)))</f>
        <v/>
      </c>
      <c r="G245" s="62" t="str">
        <f>IF(OR(D245="Beladung aus dem Netz eines anderen Netzbetreibers", D245="Beladung ohne Netznutzung"), "",IF($B245="","",SUMIFS('Ergebnis (detailliert)'!$F$17:$F$300,'Ergebnis (detailliert)'!$B$17:$B$300,'Ergebnis (aggregiert)'!$B245,'Ergebnis (detailliert)'!$C$17:$C$300,'Ergebnis (aggregiert)'!$D245)))</f>
        <v/>
      </c>
      <c r="H245" s="61" t="str">
        <f>IF(OR(D245="Beladung aus dem Netz eines anderen Netzbetreibers", D245="Beladung ohne Netznutzung"), "",IF($B245="","",SUMIFS('Ergebnis (detailliert)'!$I$17:$I$1001,'Ergebnis (detailliert)'!$B$17:$B$1001,'Ergebnis (aggregiert)'!$B245,'Ergebnis (detailliert)'!$C$17:$C$1001,'Ergebnis (aggregiert)'!$D245)))</f>
        <v/>
      </c>
      <c r="I245" s="63" t="str">
        <f>IF(OR(D245="Beladung aus dem Netz eines anderen Netzbetreibers", D245="Beladung ohne Netznutzung"), "",IF($B245="","",SUMIFS('Ergebnis (detailliert)'!$K$17:$K$1001,'Ergebnis (detailliert)'!$B$17:$B$1001,'Ergebnis (aggregiert)'!$B245,'Ergebnis (detailliert)'!$C$17:$C$1001,'Ergebnis (aggregiert)'!$D245)))</f>
        <v/>
      </c>
      <c r="J245" s="64" t="str">
        <f>IF(OR(D245="Beladung aus dem Netz eines anderen Netzbetreibers", D245="Beladung ohne Netznutzung"), "",IF($B245="","",SUMIFS('Ergebnis (detailliert)'!$M$17:$M$1001,'Ergebnis (detailliert)'!$B$17:$B$1001,'Ergebnis (aggregiert)'!$B245,'Ergebnis (detailliert)'!$C$17:$C$1001,'Ergebnis (aggregiert)'!$D245)))</f>
        <v/>
      </c>
      <c r="K245" s="52" t="str">
        <f>IFERROR(IF(ISBLANK(B245),"",IF(COUNTIF(Beladung!$B$17:$B$300,'Ergebnis (aggregiert)'!B245)=0,"Fehler: Reiter 'Beladung des Speichers' wurde für diesen Speicher nicht ausgefüllt",IF(COUNTIF(Entladung!$B$17:$B$300,'Ergebnis (aggregiert)'!B245)=0,"Fehler: Reiter 'Entladung des Speichers' wurde für diesen Speicher nicht ausgefüllt",""))),"Fehler: nicht alle Datenblätter für diesen Speicher wurden vollständig befüllt")</f>
        <v/>
      </c>
    </row>
    <row r="246" spans="1:11" x14ac:dyDescent="0.25">
      <c r="A246" s="142" t="str">
        <f>_xlfn.IFNA(VLOOKUP(B246,Stammdaten!$A$17:$B$300,2,FALSE),"")</f>
        <v/>
      </c>
      <c r="B246" s="59" t="str">
        <f>IF(Stammdaten!A246="","",Stammdaten!A246)</f>
        <v/>
      </c>
      <c r="C246" s="59" t="str">
        <f>IF(B246="","",VLOOKUP(B246,Stammdaten!A246:F529,6,FALSE))</f>
        <v/>
      </c>
      <c r="D246" s="60" t="str">
        <f>IF(A246="","",IF(OR(Beladung!C246="Beladung aus dem Netz eines anderen Netzbetreibers",Beladung!C246="Beladung ohne Netznutzung"),Beladung!C246,"Beladung aus dem Netz der "&amp;Stammdaten!$F$3))</f>
        <v/>
      </c>
      <c r="E246" s="60" t="str">
        <f t="shared" si="7"/>
        <v/>
      </c>
      <c r="F246" s="61" t="str">
        <f>IF(OR(D246="Beladung aus dem Netz eines anderen Netzbetreibers", D246="Beladung ohne Netznutzung"),"",IF(B246="","",SUMIFS('Ergebnis (detailliert)'!$E$17:$E$300,'Ergebnis (detailliert)'!$B$17:$B$300,'Ergebnis (aggregiert)'!$B246,'Ergebnis (detailliert)'!$C$17:$C$300,'Ergebnis (aggregiert)'!$D246)))</f>
        <v/>
      </c>
      <c r="G246" s="62" t="str">
        <f>IF(OR(D246="Beladung aus dem Netz eines anderen Netzbetreibers", D246="Beladung ohne Netznutzung"), "",IF($B246="","",SUMIFS('Ergebnis (detailliert)'!$F$17:$F$300,'Ergebnis (detailliert)'!$B$17:$B$300,'Ergebnis (aggregiert)'!$B246,'Ergebnis (detailliert)'!$C$17:$C$300,'Ergebnis (aggregiert)'!$D246)))</f>
        <v/>
      </c>
      <c r="H246" s="61" t="str">
        <f>IF(OR(D246="Beladung aus dem Netz eines anderen Netzbetreibers", D246="Beladung ohne Netznutzung"), "",IF($B246="","",SUMIFS('Ergebnis (detailliert)'!$I$17:$I$1001,'Ergebnis (detailliert)'!$B$17:$B$1001,'Ergebnis (aggregiert)'!$B246,'Ergebnis (detailliert)'!$C$17:$C$1001,'Ergebnis (aggregiert)'!$D246)))</f>
        <v/>
      </c>
      <c r="I246" s="63" t="str">
        <f>IF(OR(D246="Beladung aus dem Netz eines anderen Netzbetreibers", D246="Beladung ohne Netznutzung"), "",IF($B246="","",SUMIFS('Ergebnis (detailliert)'!$K$17:$K$1001,'Ergebnis (detailliert)'!$B$17:$B$1001,'Ergebnis (aggregiert)'!$B246,'Ergebnis (detailliert)'!$C$17:$C$1001,'Ergebnis (aggregiert)'!$D246)))</f>
        <v/>
      </c>
      <c r="J246" s="64" t="str">
        <f>IF(OR(D246="Beladung aus dem Netz eines anderen Netzbetreibers", D246="Beladung ohne Netznutzung"), "",IF($B246="","",SUMIFS('Ergebnis (detailliert)'!$M$17:$M$1001,'Ergebnis (detailliert)'!$B$17:$B$1001,'Ergebnis (aggregiert)'!$B246,'Ergebnis (detailliert)'!$C$17:$C$1001,'Ergebnis (aggregiert)'!$D246)))</f>
        <v/>
      </c>
      <c r="K246" s="52" t="str">
        <f>IFERROR(IF(ISBLANK(B246),"",IF(COUNTIF(Beladung!$B$17:$B$300,'Ergebnis (aggregiert)'!B246)=0,"Fehler: Reiter 'Beladung des Speichers' wurde für diesen Speicher nicht ausgefüllt",IF(COUNTIF(Entladung!$B$17:$B$300,'Ergebnis (aggregiert)'!B246)=0,"Fehler: Reiter 'Entladung des Speichers' wurde für diesen Speicher nicht ausgefüllt",""))),"Fehler: nicht alle Datenblätter für diesen Speicher wurden vollständig befüllt")</f>
        <v/>
      </c>
    </row>
    <row r="247" spans="1:11" x14ac:dyDescent="0.25">
      <c r="A247" s="142" t="str">
        <f>_xlfn.IFNA(VLOOKUP(B247,Stammdaten!$A$17:$B$300,2,FALSE),"")</f>
        <v/>
      </c>
      <c r="B247" s="59" t="str">
        <f>IF(Stammdaten!A247="","",Stammdaten!A247)</f>
        <v/>
      </c>
      <c r="C247" s="59" t="str">
        <f>IF(B247="","",VLOOKUP(B247,Stammdaten!A247:F530,6,FALSE))</f>
        <v/>
      </c>
      <c r="D247" s="60" t="str">
        <f>IF(A247="","",IF(OR(Beladung!C247="Beladung aus dem Netz eines anderen Netzbetreibers",Beladung!C247="Beladung ohne Netznutzung"),Beladung!C247,"Beladung aus dem Netz der "&amp;Stammdaten!$F$3))</f>
        <v/>
      </c>
      <c r="E247" s="60" t="str">
        <f t="shared" si="7"/>
        <v/>
      </c>
      <c r="F247" s="61" t="str">
        <f>IF(OR(D247="Beladung aus dem Netz eines anderen Netzbetreibers", D247="Beladung ohne Netznutzung"),"",IF(B247="","",SUMIFS('Ergebnis (detailliert)'!$E$17:$E$300,'Ergebnis (detailliert)'!$B$17:$B$300,'Ergebnis (aggregiert)'!$B247,'Ergebnis (detailliert)'!$C$17:$C$300,'Ergebnis (aggregiert)'!$D247)))</f>
        <v/>
      </c>
      <c r="G247" s="62" t="str">
        <f>IF(OR(D247="Beladung aus dem Netz eines anderen Netzbetreibers", D247="Beladung ohne Netznutzung"), "",IF($B247="","",SUMIFS('Ergebnis (detailliert)'!$F$17:$F$300,'Ergebnis (detailliert)'!$B$17:$B$300,'Ergebnis (aggregiert)'!$B247,'Ergebnis (detailliert)'!$C$17:$C$300,'Ergebnis (aggregiert)'!$D247)))</f>
        <v/>
      </c>
      <c r="H247" s="61" t="str">
        <f>IF(OR(D247="Beladung aus dem Netz eines anderen Netzbetreibers", D247="Beladung ohne Netznutzung"), "",IF($B247="","",SUMIFS('Ergebnis (detailliert)'!$I$17:$I$1001,'Ergebnis (detailliert)'!$B$17:$B$1001,'Ergebnis (aggregiert)'!$B247,'Ergebnis (detailliert)'!$C$17:$C$1001,'Ergebnis (aggregiert)'!$D247)))</f>
        <v/>
      </c>
      <c r="I247" s="63" t="str">
        <f>IF(OR(D247="Beladung aus dem Netz eines anderen Netzbetreibers", D247="Beladung ohne Netznutzung"), "",IF($B247="","",SUMIFS('Ergebnis (detailliert)'!$K$17:$K$1001,'Ergebnis (detailliert)'!$B$17:$B$1001,'Ergebnis (aggregiert)'!$B247,'Ergebnis (detailliert)'!$C$17:$C$1001,'Ergebnis (aggregiert)'!$D247)))</f>
        <v/>
      </c>
      <c r="J247" s="64" t="str">
        <f>IF(OR(D247="Beladung aus dem Netz eines anderen Netzbetreibers", D247="Beladung ohne Netznutzung"), "",IF($B247="","",SUMIFS('Ergebnis (detailliert)'!$M$17:$M$1001,'Ergebnis (detailliert)'!$B$17:$B$1001,'Ergebnis (aggregiert)'!$B247,'Ergebnis (detailliert)'!$C$17:$C$1001,'Ergebnis (aggregiert)'!$D247)))</f>
        <v/>
      </c>
      <c r="K247" s="52" t="str">
        <f>IFERROR(IF(ISBLANK(B247),"",IF(COUNTIF(Beladung!$B$17:$B$300,'Ergebnis (aggregiert)'!B247)=0,"Fehler: Reiter 'Beladung des Speichers' wurde für diesen Speicher nicht ausgefüllt",IF(COUNTIF(Entladung!$B$17:$B$300,'Ergebnis (aggregiert)'!B247)=0,"Fehler: Reiter 'Entladung des Speichers' wurde für diesen Speicher nicht ausgefüllt",""))),"Fehler: nicht alle Datenblätter für diesen Speicher wurden vollständig befüllt")</f>
        <v/>
      </c>
    </row>
    <row r="248" spans="1:11" x14ac:dyDescent="0.25">
      <c r="A248" s="142" t="str">
        <f>_xlfn.IFNA(VLOOKUP(B248,Stammdaten!$A$17:$B$300,2,FALSE),"")</f>
        <v/>
      </c>
      <c r="B248" s="59" t="str">
        <f>IF(Stammdaten!A248="","",Stammdaten!A248)</f>
        <v/>
      </c>
      <c r="C248" s="59" t="str">
        <f>IF(B248="","",VLOOKUP(B248,Stammdaten!A248:F531,6,FALSE))</f>
        <v/>
      </c>
      <c r="D248" s="60" t="str">
        <f>IF(A248="","",IF(OR(Beladung!C248="Beladung aus dem Netz eines anderen Netzbetreibers",Beladung!C248="Beladung ohne Netznutzung"),Beladung!C248,"Beladung aus dem Netz der "&amp;Stammdaten!$F$3))</f>
        <v/>
      </c>
      <c r="E248" s="60" t="str">
        <f t="shared" si="7"/>
        <v/>
      </c>
      <c r="F248" s="61" t="str">
        <f>IF(OR(D248="Beladung aus dem Netz eines anderen Netzbetreibers", D248="Beladung ohne Netznutzung"),"",IF(B248="","",SUMIFS('Ergebnis (detailliert)'!$E$17:$E$300,'Ergebnis (detailliert)'!$B$17:$B$300,'Ergebnis (aggregiert)'!$B248,'Ergebnis (detailliert)'!$C$17:$C$300,'Ergebnis (aggregiert)'!$D248)))</f>
        <v/>
      </c>
      <c r="G248" s="62" t="str">
        <f>IF(OR(D248="Beladung aus dem Netz eines anderen Netzbetreibers", D248="Beladung ohne Netznutzung"), "",IF($B248="","",SUMIFS('Ergebnis (detailliert)'!$F$17:$F$300,'Ergebnis (detailliert)'!$B$17:$B$300,'Ergebnis (aggregiert)'!$B248,'Ergebnis (detailliert)'!$C$17:$C$300,'Ergebnis (aggregiert)'!$D248)))</f>
        <v/>
      </c>
      <c r="H248" s="61" t="str">
        <f>IF(OR(D248="Beladung aus dem Netz eines anderen Netzbetreibers", D248="Beladung ohne Netznutzung"), "",IF($B248="","",SUMIFS('Ergebnis (detailliert)'!$I$17:$I$1001,'Ergebnis (detailliert)'!$B$17:$B$1001,'Ergebnis (aggregiert)'!$B248,'Ergebnis (detailliert)'!$C$17:$C$1001,'Ergebnis (aggregiert)'!$D248)))</f>
        <v/>
      </c>
      <c r="I248" s="63" t="str">
        <f>IF(OR(D248="Beladung aus dem Netz eines anderen Netzbetreibers", D248="Beladung ohne Netznutzung"), "",IF($B248="","",SUMIFS('Ergebnis (detailliert)'!$K$17:$K$1001,'Ergebnis (detailliert)'!$B$17:$B$1001,'Ergebnis (aggregiert)'!$B248,'Ergebnis (detailliert)'!$C$17:$C$1001,'Ergebnis (aggregiert)'!$D248)))</f>
        <v/>
      </c>
      <c r="J248" s="64" t="str">
        <f>IF(OR(D248="Beladung aus dem Netz eines anderen Netzbetreibers", D248="Beladung ohne Netznutzung"), "",IF($B248="","",SUMIFS('Ergebnis (detailliert)'!$M$17:$M$1001,'Ergebnis (detailliert)'!$B$17:$B$1001,'Ergebnis (aggregiert)'!$B248,'Ergebnis (detailliert)'!$C$17:$C$1001,'Ergebnis (aggregiert)'!$D248)))</f>
        <v/>
      </c>
      <c r="K248" s="52" t="str">
        <f>IFERROR(IF(ISBLANK(B248),"",IF(COUNTIF(Beladung!$B$17:$B$300,'Ergebnis (aggregiert)'!B248)=0,"Fehler: Reiter 'Beladung des Speichers' wurde für diesen Speicher nicht ausgefüllt",IF(COUNTIF(Entladung!$B$17:$B$300,'Ergebnis (aggregiert)'!B248)=0,"Fehler: Reiter 'Entladung des Speichers' wurde für diesen Speicher nicht ausgefüllt",""))),"Fehler: nicht alle Datenblätter für diesen Speicher wurden vollständig befüllt")</f>
        <v/>
      </c>
    </row>
    <row r="249" spans="1:11" x14ac:dyDescent="0.25">
      <c r="A249" s="142" t="str">
        <f>_xlfn.IFNA(VLOOKUP(B249,Stammdaten!$A$17:$B$300,2,FALSE),"")</f>
        <v/>
      </c>
      <c r="B249" s="59" t="str">
        <f>IF(Stammdaten!A249="","",Stammdaten!A249)</f>
        <v/>
      </c>
      <c r="C249" s="59" t="str">
        <f>IF(B249="","",VLOOKUP(B249,Stammdaten!A249:F532,6,FALSE))</f>
        <v/>
      </c>
      <c r="D249" s="60" t="str">
        <f>IF(A249="","",IF(OR(Beladung!C249="Beladung aus dem Netz eines anderen Netzbetreibers",Beladung!C249="Beladung ohne Netznutzung"),Beladung!C249,"Beladung aus dem Netz der "&amp;Stammdaten!$F$3))</f>
        <v/>
      </c>
      <c r="E249" s="60" t="str">
        <f t="shared" si="7"/>
        <v/>
      </c>
      <c r="F249" s="61" t="str">
        <f>IF(OR(D249="Beladung aus dem Netz eines anderen Netzbetreibers", D249="Beladung ohne Netznutzung"),"",IF(B249="","",SUMIFS('Ergebnis (detailliert)'!$E$17:$E$300,'Ergebnis (detailliert)'!$B$17:$B$300,'Ergebnis (aggregiert)'!$B249,'Ergebnis (detailliert)'!$C$17:$C$300,'Ergebnis (aggregiert)'!$D249)))</f>
        <v/>
      </c>
      <c r="G249" s="62" t="str">
        <f>IF(OR(D249="Beladung aus dem Netz eines anderen Netzbetreibers", D249="Beladung ohne Netznutzung"), "",IF($B249="","",SUMIFS('Ergebnis (detailliert)'!$F$17:$F$300,'Ergebnis (detailliert)'!$B$17:$B$300,'Ergebnis (aggregiert)'!$B249,'Ergebnis (detailliert)'!$C$17:$C$300,'Ergebnis (aggregiert)'!$D249)))</f>
        <v/>
      </c>
      <c r="H249" s="61" t="str">
        <f>IF(OR(D249="Beladung aus dem Netz eines anderen Netzbetreibers", D249="Beladung ohne Netznutzung"), "",IF($B249="","",SUMIFS('Ergebnis (detailliert)'!$I$17:$I$1001,'Ergebnis (detailliert)'!$B$17:$B$1001,'Ergebnis (aggregiert)'!$B249,'Ergebnis (detailliert)'!$C$17:$C$1001,'Ergebnis (aggregiert)'!$D249)))</f>
        <v/>
      </c>
      <c r="I249" s="63" t="str">
        <f>IF(OR(D249="Beladung aus dem Netz eines anderen Netzbetreibers", D249="Beladung ohne Netznutzung"), "",IF($B249="","",SUMIFS('Ergebnis (detailliert)'!$K$17:$K$1001,'Ergebnis (detailliert)'!$B$17:$B$1001,'Ergebnis (aggregiert)'!$B249,'Ergebnis (detailliert)'!$C$17:$C$1001,'Ergebnis (aggregiert)'!$D249)))</f>
        <v/>
      </c>
      <c r="J249" s="64" t="str">
        <f>IF(OR(D249="Beladung aus dem Netz eines anderen Netzbetreibers", D249="Beladung ohne Netznutzung"), "",IF($B249="","",SUMIFS('Ergebnis (detailliert)'!$M$17:$M$1001,'Ergebnis (detailliert)'!$B$17:$B$1001,'Ergebnis (aggregiert)'!$B249,'Ergebnis (detailliert)'!$C$17:$C$1001,'Ergebnis (aggregiert)'!$D249)))</f>
        <v/>
      </c>
      <c r="K249" s="52" t="str">
        <f>IFERROR(IF(ISBLANK(B249),"",IF(COUNTIF(Beladung!$B$17:$B$300,'Ergebnis (aggregiert)'!B249)=0,"Fehler: Reiter 'Beladung des Speichers' wurde für diesen Speicher nicht ausgefüllt",IF(COUNTIF(Entladung!$B$17:$B$300,'Ergebnis (aggregiert)'!B249)=0,"Fehler: Reiter 'Entladung des Speichers' wurde für diesen Speicher nicht ausgefüllt",""))),"Fehler: nicht alle Datenblätter für diesen Speicher wurden vollständig befüllt")</f>
        <v/>
      </c>
    </row>
    <row r="250" spans="1:11" x14ac:dyDescent="0.25">
      <c r="A250" s="142" t="str">
        <f>_xlfn.IFNA(VLOOKUP(B250,Stammdaten!$A$17:$B$300,2,FALSE),"")</f>
        <v/>
      </c>
      <c r="B250" s="59" t="str">
        <f>IF(Stammdaten!A250="","",Stammdaten!A250)</f>
        <v/>
      </c>
      <c r="C250" s="59" t="str">
        <f>IF(B250="","",VLOOKUP(B250,Stammdaten!A250:F533,6,FALSE))</f>
        <v/>
      </c>
      <c r="D250" s="60" t="str">
        <f>IF(A250="","",IF(OR(Beladung!C250="Beladung aus dem Netz eines anderen Netzbetreibers",Beladung!C250="Beladung ohne Netznutzung"),Beladung!C250,"Beladung aus dem Netz der "&amp;Stammdaten!$F$3))</f>
        <v/>
      </c>
      <c r="E250" s="60" t="str">
        <f t="shared" si="7"/>
        <v/>
      </c>
      <c r="F250" s="61" t="str">
        <f>IF(OR(D250="Beladung aus dem Netz eines anderen Netzbetreibers", D250="Beladung ohne Netznutzung"),"",IF(B250="","",SUMIFS('Ergebnis (detailliert)'!$E$17:$E$300,'Ergebnis (detailliert)'!$B$17:$B$300,'Ergebnis (aggregiert)'!$B250,'Ergebnis (detailliert)'!$C$17:$C$300,'Ergebnis (aggregiert)'!$D250)))</f>
        <v/>
      </c>
      <c r="G250" s="62" t="str">
        <f>IF(OR(D250="Beladung aus dem Netz eines anderen Netzbetreibers", D250="Beladung ohne Netznutzung"), "",IF($B250="","",SUMIFS('Ergebnis (detailliert)'!$F$17:$F$300,'Ergebnis (detailliert)'!$B$17:$B$300,'Ergebnis (aggregiert)'!$B250,'Ergebnis (detailliert)'!$C$17:$C$300,'Ergebnis (aggregiert)'!$D250)))</f>
        <v/>
      </c>
      <c r="H250" s="61" t="str">
        <f>IF(OR(D250="Beladung aus dem Netz eines anderen Netzbetreibers", D250="Beladung ohne Netznutzung"), "",IF($B250="","",SUMIFS('Ergebnis (detailliert)'!$I$17:$I$1001,'Ergebnis (detailliert)'!$B$17:$B$1001,'Ergebnis (aggregiert)'!$B250,'Ergebnis (detailliert)'!$C$17:$C$1001,'Ergebnis (aggregiert)'!$D250)))</f>
        <v/>
      </c>
      <c r="I250" s="63" t="str">
        <f>IF(OR(D250="Beladung aus dem Netz eines anderen Netzbetreibers", D250="Beladung ohne Netznutzung"), "",IF($B250="","",SUMIFS('Ergebnis (detailliert)'!$K$17:$K$1001,'Ergebnis (detailliert)'!$B$17:$B$1001,'Ergebnis (aggregiert)'!$B250,'Ergebnis (detailliert)'!$C$17:$C$1001,'Ergebnis (aggregiert)'!$D250)))</f>
        <v/>
      </c>
      <c r="J250" s="64" t="str">
        <f>IF(OR(D250="Beladung aus dem Netz eines anderen Netzbetreibers", D250="Beladung ohne Netznutzung"), "",IF($B250="","",SUMIFS('Ergebnis (detailliert)'!$M$17:$M$1001,'Ergebnis (detailliert)'!$B$17:$B$1001,'Ergebnis (aggregiert)'!$B250,'Ergebnis (detailliert)'!$C$17:$C$1001,'Ergebnis (aggregiert)'!$D250)))</f>
        <v/>
      </c>
      <c r="K250" s="52" t="str">
        <f>IFERROR(IF(ISBLANK(B250),"",IF(COUNTIF(Beladung!$B$17:$B$300,'Ergebnis (aggregiert)'!B250)=0,"Fehler: Reiter 'Beladung des Speichers' wurde für diesen Speicher nicht ausgefüllt",IF(COUNTIF(Entladung!$B$17:$B$300,'Ergebnis (aggregiert)'!B250)=0,"Fehler: Reiter 'Entladung des Speichers' wurde für diesen Speicher nicht ausgefüllt",""))),"Fehler: nicht alle Datenblätter für diesen Speicher wurden vollständig befüllt")</f>
        <v/>
      </c>
    </row>
    <row r="251" spans="1:11" x14ac:dyDescent="0.25">
      <c r="A251" s="142" t="str">
        <f>_xlfn.IFNA(VLOOKUP(B251,Stammdaten!$A$17:$B$300,2,FALSE),"")</f>
        <v/>
      </c>
      <c r="B251" s="59" t="str">
        <f>IF(Stammdaten!A251="","",Stammdaten!A251)</f>
        <v/>
      </c>
      <c r="C251" s="59" t="str">
        <f>IF(B251="","",VLOOKUP(B251,Stammdaten!A251:F534,6,FALSE))</f>
        <v/>
      </c>
      <c r="D251" s="60" t="str">
        <f>IF(A251="","",IF(OR(Beladung!C251="Beladung aus dem Netz eines anderen Netzbetreibers",Beladung!C251="Beladung ohne Netznutzung"),Beladung!C251,"Beladung aus dem Netz der "&amp;Stammdaten!$F$3))</f>
        <v/>
      </c>
      <c r="E251" s="60" t="str">
        <f t="shared" si="7"/>
        <v/>
      </c>
      <c r="F251" s="61" t="str">
        <f>IF(OR(D251="Beladung aus dem Netz eines anderen Netzbetreibers", D251="Beladung ohne Netznutzung"),"",IF(B251="","",SUMIFS('Ergebnis (detailliert)'!$E$17:$E$300,'Ergebnis (detailliert)'!$B$17:$B$300,'Ergebnis (aggregiert)'!$B251,'Ergebnis (detailliert)'!$C$17:$C$300,'Ergebnis (aggregiert)'!$D251)))</f>
        <v/>
      </c>
      <c r="G251" s="62" t="str">
        <f>IF(OR(D251="Beladung aus dem Netz eines anderen Netzbetreibers", D251="Beladung ohne Netznutzung"), "",IF($B251="","",SUMIFS('Ergebnis (detailliert)'!$F$17:$F$300,'Ergebnis (detailliert)'!$B$17:$B$300,'Ergebnis (aggregiert)'!$B251,'Ergebnis (detailliert)'!$C$17:$C$300,'Ergebnis (aggregiert)'!$D251)))</f>
        <v/>
      </c>
      <c r="H251" s="61" t="str">
        <f>IF(OR(D251="Beladung aus dem Netz eines anderen Netzbetreibers", D251="Beladung ohne Netznutzung"), "",IF($B251="","",SUMIFS('Ergebnis (detailliert)'!$I$17:$I$1001,'Ergebnis (detailliert)'!$B$17:$B$1001,'Ergebnis (aggregiert)'!$B251,'Ergebnis (detailliert)'!$C$17:$C$1001,'Ergebnis (aggregiert)'!$D251)))</f>
        <v/>
      </c>
      <c r="I251" s="63" t="str">
        <f>IF(OR(D251="Beladung aus dem Netz eines anderen Netzbetreibers", D251="Beladung ohne Netznutzung"), "",IF($B251="","",SUMIFS('Ergebnis (detailliert)'!$K$17:$K$1001,'Ergebnis (detailliert)'!$B$17:$B$1001,'Ergebnis (aggregiert)'!$B251,'Ergebnis (detailliert)'!$C$17:$C$1001,'Ergebnis (aggregiert)'!$D251)))</f>
        <v/>
      </c>
      <c r="J251" s="64" t="str">
        <f>IF(OR(D251="Beladung aus dem Netz eines anderen Netzbetreibers", D251="Beladung ohne Netznutzung"), "",IF($B251="","",SUMIFS('Ergebnis (detailliert)'!$M$17:$M$1001,'Ergebnis (detailliert)'!$B$17:$B$1001,'Ergebnis (aggregiert)'!$B251,'Ergebnis (detailliert)'!$C$17:$C$1001,'Ergebnis (aggregiert)'!$D251)))</f>
        <v/>
      </c>
      <c r="K251" s="52" t="str">
        <f>IFERROR(IF(ISBLANK(B251),"",IF(COUNTIF(Beladung!$B$17:$B$300,'Ergebnis (aggregiert)'!B251)=0,"Fehler: Reiter 'Beladung des Speichers' wurde für diesen Speicher nicht ausgefüllt",IF(COUNTIF(Entladung!$B$17:$B$300,'Ergebnis (aggregiert)'!B251)=0,"Fehler: Reiter 'Entladung des Speichers' wurde für diesen Speicher nicht ausgefüllt",""))),"Fehler: nicht alle Datenblätter für diesen Speicher wurden vollständig befüllt")</f>
        <v/>
      </c>
    </row>
    <row r="252" spans="1:11" x14ac:dyDescent="0.25">
      <c r="A252" s="142" t="str">
        <f>_xlfn.IFNA(VLOOKUP(B252,Stammdaten!$A$17:$B$300,2,FALSE),"")</f>
        <v/>
      </c>
      <c r="B252" s="59" t="str">
        <f>IF(Stammdaten!A252="","",Stammdaten!A252)</f>
        <v/>
      </c>
      <c r="C252" s="59" t="str">
        <f>IF(B252="","",VLOOKUP(B252,Stammdaten!A252:F535,6,FALSE))</f>
        <v/>
      </c>
      <c r="D252" s="60" t="str">
        <f>IF(A252="","",IF(OR(Beladung!C252="Beladung aus dem Netz eines anderen Netzbetreibers",Beladung!C252="Beladung ohne Netznutzung"),Beladung!C252,"Beladung aus dem Netz der "&amp;Stammdaten!$F$3))</f>
        <v/>
      </c>
      <c r="E252" s="60" t="str">
        <f t="shared" si="7"/>
        <v/>
      </c>
      <c r="F252" s="61" t="str">
        <f>IF(OR(D252="Beladung aus dem Netz eines anderen Netzbetreibers", D252="Beladung ohne Netznutzung"),"",IF(B252="","",SUMIFS('Ergebnis (detailliert)'!$E$17:$E$300,'Ergebnis (detailliert)'!$B$17:$B$300,'Ergebnis (aggregiert)'!$B252,'Ergebnis (detailliert)'!$C$17:$C$300,'Ergebnis (aggregiert)'!$D252)))</f>
        <v/>
      </c>
      <c r="G252" s="62" t="str">
        <f>IF(OR(D252="Beladung aus dem Netz eines anderen Netzbetreibers", D252="Beladung ohne Netznutzung"), "",IF($B252="","",SUMIFS('Ergebnis (detailliert)'!$F$17:$F$300,'Ergebnis (detailliert)'!$B$17:$B$300,'Ergebnis (aggregiert)'!$B252,'Ergebnis (detailliert)'!$C$17:$C$300,'Ergebnis (aggregiert)'!$D252)))</f>
        <v/>
      </c>
      <c r="H252" s="61" t="str">
        <f>IF(OR(D252="Beladung aus dem Netz eines anderen Netzbetreibers", D252="Beladung ohne Netznutzung"), "",IF($B252="","",SUMIFS('Ergebnis (detailliert)'!$I$17:$I$1001,'Ergebnis (detailliert)'!$B$17:$B$1001,'Ergebnis (aggregiert)'!$B252,'Ergebnis (detailliert)'!$C$17:$C$1001,'Ergebnis (aggregiert)'!$D252)))</f>
        <v/>
      </c>
      <c r="I252" s="63" t="str">
        <f>IF(OR(D252="Beladung aus dem Netz eines anderen Netzbetreibers", D252="Beladung ohne Netznutzung"), "",IF($B252="","",SUMIFS('Ergebnis (detailliert)'!$K$17:$K$1001,'Ergebnis (detailliert)'!$B$17:$B$1001,'Ergebnis (aggregiert)'!$B252,'Ergebnis (detailliert)'!$C$17:$C$1001,'Ergebnis (aggregiert)'!$D252)))</f>
        <v/>
      </c>
      <c r="J252" s="64" t="str">
        <f>IF(OR(D252="Beladung aus dem Netz eines anderen Netzbetreibers", D252="Beladung ohne Netznutzung"), "",IF($B252="","",SUMIFS('Ergebnis (detailliert)'!$M$17:$M$1001,'Ergebnis (detailliert)'!$B$17:$B$1001,'Ergebnis (aggregiert)'!$B252,'Ergebnis (detailliert)'!$C$17:$C$1001,'Ergebnis (aggregiert)'!$D252)))</f>
        <v/>
      </c>
      <c r="K252" s="52" t="str">
        <f>IFERROR(IF(ISBLANK(B252),"",IF(COUNTIF(Beladung!$B$17:$B$300,'Ergebnis (aggregiert)'!B252)=0,"Fehler: Reiter 'Beladung des Speichers' wurde für diesen Speicher nicht ausgefüllt",IF(COUNTIF(Entladung!$B$17:$B$300,'Ergebnis (aggregiert)'!B252)=0,"Fehler: Reiter 'Entladung des Speichers' wurde für diesen Speicher nicht ausgefüllt",""))),"Fehler: nicht alle Datenblätter für diesen Speicher wurden vollständig befüllt")</f>
        <v/>
      </c>
    </row>
    <row r="253" spans="1:11" x14ac:dyDescent="0.25">
      <c r="A253" s="142" t="str">
        <f>_xlfn.IFNA(VLOOKUP(B253,Stammdaten!$A$17:$B$300,2,FALSE),"")</f>
        <v/>
      </c>
      <c r="B253" s="59" t="str">
        <f>IF(Stammdaten!A253="","",Stammdaten!A253)</f>
        <v/>
      </c>
      <c r="C253" s="59" t="str">
        <f>IF(B253="","",VLOOKUP(B253,Stammdaten!A253:F536,6,FALSE))</f>
        <v/>
      </c>
      <c r="D253" s="60" t="str">
        <f>IF(A253="","",IF(OR(Beladung!C253="Beladung aus dem Netz eines anderen Netzbetreibers",Beladung!C253="Beladung ohne Netznutzung"),Beladung!C253,"Beladung aus dem Netz der "&amp;Stammdaten!$F$3))</f>
        <v/>
      </c>
      <c r="E253" s="60" t="str">
        <f t="shared" si="7"/>
        <v/>
      </c>
      <c r="F253" s="61" t="str">
        <f>IF(OR(D253="Beladung aus dem Netz eines anderen Netzbetreibers", D253="Beladung ohne Netznutzung"),"",IF(B253="","",SUMIFS('Ergebnis (detailliert)'!$E$17:$E$300,'Ergebnis (detailliert)'!$B$17:$B$300,'Ergebnis (aggregiert)'!$B253,'Ergebnis (detailliert)'!$C$17:$C$300,'Ergebnis (aggregiert)'!$D253)))</f>
        <v/>
      </c>
      <c r="G253" s="62" t="str">
        <f>IF(OR(D253="Beladung aus dem Netz eines anderen Netzbetreibers", D253="Beladung ohne Netznutzung"), "",IF($B253="","",SUMIFS('Ergebnis (detailliert)'!$F$17:$F$300,'Ergebnis (detailliert)'!$B$17:$B$300,'Ergebnis (aggregiert)'!$B253,'Ergebnis (detailliert)'!$C$17:$C$300,'Ergebnis (aggregiert)'!$D253)))</f>
        <v/>
      </c>
      <c r="H253" s="61" t="str">
        <f>IF(OR(D253="Beladung aus dem Netz eines anderen Netzbetreibers", D253="Beladung ohne Netznutzung"), "",IF($B253="","",SUMIFS('Ergebnis (detailliert)'!$I$17:$I$1001,'Ergebnis (detailliert)'!$B$17:$B$1001,'Ergebnis (aggregiert)'!$B253,'Ergebnis (detailliert)'!$C$17:$C$1001,'Ergebnis (aggregiert)'!$D253)))</f>
        <v/>
      </c>
      <c r="I253" s="63" t="str">
        <f>IF(OR(D253="Beladung aus dem Netz eines anderen Netzbetreibers", D253="Beladung ohne Netznutzung"), "",IF($B253="","",SUMIFS('Ergebnis (detailliert)'!$K$17:$K$1001,'Ergebnis (detailliert)'!$B$17:$B$1001,'Ergebnis (aggregiert)'!$B253,'Ergebnis (detailliert)'!$C$17:$C$1001,'Ergebnis (aggregiert)'!$D253)))</f>
        <v/>
      </c>
      <c r="J253" s="64" t="str">
        <f>IF(OR(D253="Beladung aus dem Netz eines anderen Netzbetreibers", D253="Beladung ohne Netznutzung"), "",IF($B253="","",SUMIFS('Ergebnis (detailliert)'!$M$17:$M$1001,'Ergebnis (detailliert)'!$B$17:$B$1001,'Ergebnis (aggregiert)'!$B253,'Ergebnis (detailliert)'!$C$17:$C$1001,'Ergebnis (aggregiert)'!$D253)))</f>
        <v/>
      </c>
      <c r="K253" s="52" t="str">
        <f>IFERROR(IF(ISBLANK(B253),"",IF(COUNTIF(Beladung!$B$17:$B$300,'Ergebnis (aggregiert)'!B253)=0,"Fehler: Reiter 'Beladung des Speichers' wurde für diesen Speicher nicht ausgefüllt",IF(COUNTIF(Entladung!$B$17:$B$300,'Ergebnis (aggregiert)'!B253)=0,"Fehler: Reiter 'Entladung des Speichers' wurde für diesen Speicher nicht ausgefüllt",""))),"Fehler: nicht alle Datenblätter für diesen Speicher wurden vollständig befüllt")</f>
        <v/>
      </c>
    </row>
    <row r="254" spans="1:11" x14ac:dyDescent="0.25">
      <c r="A254" s="142" t="str">
        <f>_xlfn.IFNA(VLOOKUP(B254,Stammdaten!$A$17:$B$300,2,FALSE),"")</f>
        <v/>
      </c>
      <c r="B254" s="59" t="str">
        <f>IF(Stammdaten!A254="","",Stammdaten!A254)</f>
        <v/>
      </c>
      <c r="C254" s="59" t="str">
        <f>IF(B254="","",VLOOKUP(B254,Stammdaten!A254:F537,6,FALSE))</f>
        <v/>
      </c>
      <c r="D254" s="60" t="str">
        <f>IF(A254="","",IF(OR(Beladung!C254="Beladung aus dem Netz eines anderen Netzbetreibers",Beladung!C254="Beladung ohne Netznutzung"),Beladung!C254,"Beladung aus dem Netz der "&amp;Stammdaten!$F$3))</f>
        <v/>
      </c>
      <c r="E254" s="60" t="str">
        <f t="shared" si="7"/>
        <v/>
      </c>
      <c r="F254" s="61" t="str">
        <f>IF(OR(D254="Beladung aus dem Netz eines anderen Netzbetreibers", D254="Beladung ohne Netznutzung"),"",IF(B254="","",SUMIFS('Ergebnis (detailliert)'!$E$17:$E$300,'Ergebnis (detailliert)'!$B$17:$B$300,'Ergebnis (aggregiert)'!$B254,'Ergebnis (detailliert)'!$C$17:$C$300,'Ergebnis (aggregiert)'!$D254)))</f>
        <v/>
      </c>
      <c r="G254" s="62" t="str">
        <f>IF(OR(D254="Beladung aus dem Netz eines anderen Netzbetreibers", D254="Beladung ohne Netznutzung"), "",IF($B254="","",SUMIFS('Ergebnis (detailliert)'!$F$17:$F$300,'Ergebnis (detailliert)'!$B$17:$B$300,'Ergebnis (aggregiert)'!$B254,'Ergebnis (detailliert)'!$C$17:$C$300,'Ergebnis (aggregiert)'!$D254)))</f>
        <v/>
      </c>
      <c r="H254" s="61" t="str">
        <f>IF(OR(D254="Beladung aus dem Netz eines anderen Netzbetreibers", D254="Beladung ohne Netznutzung"), "",IF($B254="","",SUMIFS('Ergebnis (detailliert)'!$I$17:$I$1001,'Ergebnis (detailliert)'!$B$17:$B$1001,'Ergebnis (aggregiert)'!$B254,'Ergebnis (detailliert)'!$C$17:$C$1001,'Ergebnis (aggregiert)'!$D254)))</f>
        <v/>
      </c>
      <c r="I254" s="63" t="str">
        <f>IF(OR(D254="Beladung aus dem Netz eines anderen Netzbetreibers", D254="Beladung ohne Netznutzung"), "",IF($B254="","",SUMIFS('Ergebnis (detailliert)'!$K$17:$K$1001,'Ergebnis (detailliert)'!$B$17:$B$1001,'Ergebnis (aggregiert)'!$B254,'Ergebnis (detailliert)'!$C$17:$C$1001,'Ergebnis (aggregiert)'!$D254)))</f>
        <v/>
      </c>
      <c r="J254" s="64" t="str">
        <f>IF(OR(D254="Beladung aus dem Netz eines anderen Netzbetreibers", D254="Beladung ohne Netznutzung"), "",IF($B254="","",SUMIFS('Ergebnis (detailliert)'!$M$17:$M$1001,'Ergebnis (detailliert)'!$B$17:$B$1001,'Ergebnis (aggregiert)'!$B254,'Ergebnis (detailliert)'!$C$17:$C$1001,'Ergebnis (aggregiert)'!$D254)))</f>
        <v/>
      </c>
      <c r="K254" s="52" t="str">
        <f>IFERROR(IF(ISBLANK(B254),"",IF(COUNTIF(Beladung!$B$17:$B$300,'Ergebnis (aggregiert)'!B254)=0,"Fehler: Reiter 'Beladung des Speichers' wurde für diesen Speicher nicht ausgefüllt",IF(COUNTIF(Entladung!$B$17:$B$300,'Ergebnis (aggregiert)'!B254)=0,"Fehler: Reiter 'Entladung des Speichers' wurde für diesen Speicher nicht ausgefüllt",""))),"Fehler: nicht alle Datenblätter für diesen Speicher wurden vollständig befüllt")</f>
        <v/>
      </c>
    </row>
    <row r="255" spans="1:11" x14ac:dyDescent="0.25">
      <c r="A255" s="142" t="str">
        <f>_xlfn.IFNA(VLOOKUP(B255,Stammdaten!$A$17:$B$300,2,FALSE),"")</f>
        <v/>
      </c>
      <c r="B255" s="59" t="str">
        <f>IF(Stammdaten!A255="","",Stammdaten!A255)</f>
        <v/>
      </c>
      <c r="C255" s="59" t="str">
        <f>IF(B255="","",VLOOKUP(B255,Stammdaten!A255:F538,6,FALSE))</f>
        <v/>
      </c>
      <c r="D255" s="60" t="str">
        <f>IF(A255="","",IF(OR(Beladung!C255="Beladung aus dem Netz eines anderen Netzbetreibers",Beladung!C255="Beladung ohne Netznutzung"),Beladung!C255,"Beladung aus dem Netz der "&amp;Stammdaten!$F$3))</f>
        <v/>
      </c>
      <c r="E255" s="60" t="str">
        <f t="shared" si="7"/>
        <v/>
      </c>
      <c r="F255" s="61" t="str">
        <f>IF(OR(D255="Beladung aus dem Netz eines anderen Netzbetreibers", D255="Beladung ohne Netznutzung"),"",IF(B255="","",SUMIFS('Ergebnis (detailliert)'!$E$17:$E$300,'Ergebnis (detailliert)'!$B$17:$B$300,'Ergebnis (aggregiert)'!$B255,'Ergebnis (detailliert)'!$C$17:$C$300,'Ergebnis (aggregiert)'!$D255)))</f>
        <v/>
      </c>
      <c r="G255" s="62" t="str">
        <f>IF(OR(D255="Beladung aus dem Netz eines anderen Netzbetreibers", D255="Beladung ohne Netznutzung"), "",IF($B255="","",SUMIFS('Ergebnis (detailliert)'!$F$17:$F$300,'Ergebnis (detailliert)'!$B$17:$B$300,'Ergebnis (aggregiert)'!$B255,'Ergebnis (detailliert)'!$C$17:$C$300,'Ergebnis (aggregiert)'!$D255)))</f>
        <v/>
      </c>
      <c r="H255" s="61" t="str">
        <f>IF(OR(D255="Beladung aus dem Netz eines anderen Netzbetreibers", D255="Beladung ohne Netznutzung"), "",IF($B255="","",SUMIFS('Ergebnis (detailliert)'!$I$17:$I$1001,'Ergebnis (detailliert)'!$B$17:$B$1001,'Ergebnis (aggregiert)'!$B255,'Ergebnis (detailliert)'!$C$17:$C$1001,'Ergebnis (aggregiert)'!$D255)))</f>
        <v/>
      </c>
      <c r="I255" s="63" t="str">
        <f>IF(OR(D255="Beladung aus dem Netz eines anderen Netzbetreibers", D255="Beladung ohne Netznutzung"), "",IF($B255="","",SUMIFS('Ergebnis (detailliert)'!$K$17:$K$1001,'Ergebnis (detailliert)'!$B$17:$B$1001,'Ergebnis (aggregiert)'!$B255,'Ergebnis (detailliert)'!$C$17:$C$1001,'Ergebnis (aggregiert)'!$D255)))</f>
        <v/>
      </c>
      <c r="J255" s="64" t="str">
        <f>IF(OR(D255="Beladung aus dem Netz eines anderen Netzbetreibers", D255="Beladung ohne Netznutzung"), "",IF($B255="","",SUMIFS('Ergebnis (detailliert)'!$M$17:$M$1001,'Ergebnis (detailliert)'!$B$17:$B$1001,'Ergebnis (aggregiert)'!$B255,'Ergebnis (detailliert)'!$C$17:$C$1001,'Ergebnis (aggregiert)'!$D255)))</f>
        <v/>
      </c>
      <c r="K255" s="52" t="str">
        <f>IFERROR(IF(ISBLANK(B255),"",IF(COUNTIF(Beladung!$B$17:$B$300,'Ergebnis (aggregiert)'!B255)=0,"Fehler: Reiter 'Beladung des Speichers' wurde für diesen Speicher nicht ausgefüllt",IF(COUNTIF(Entladung!$B$17:$B$300,'Ergebnis (aggregiert)'!B255)=0,"Fehler: Reiter 'Entladung des Speichers' wurde für diesen Speicher nicht ausgefüllt",""))),"Fehler: nicht alle Datenblätter für diesen Speicher wurden vollständig befüllt")</f>
        <v/>
      </c>
    </row>
    <row r="256" spans="1:11" x14ac:dyDescent="0.25">
      <c r="A256" s="142" t="str">
        <f>_xlfn.IFNA(VLOOKUP(B256,Stammdaten!$A$17:$B$300,2,FALSE),"")</f>
        <v/>
      </c>
      <c r="B256" s="59" t="str">
        <f>IF(Stammdaten!A256="","",Stammdaten!A256)</f>
        <v/>
      </c>
      <c r="C256" s="59" t="str">
        <f>IF(B256="","",VLOOKUP(B256,Stammdaten!A256:F539,6,FALSE))</f>
        <v/>
      </c>
      <c r="D256" s="60" t="str">
        <f>IF(A256="","",IF(OR(Beladung!C256="Beladung aus dem Netz eines anderen Netzbetreibers",Beladung!C256="Beladung ohne Netznutzung"),Beladung!C256,"Beladung aus dem Netz der "&amp;Stammdaten!$F$3))</f>
        <v/>
      </c>
      <c r="E256" s="60" t="str">
        <f t="shared" si="7"/>
        <v/>
      </c>
      <c r="F256" s="61" t="str">
        <f>IF(OR(D256="Beladung aus dem Netz eines anderen Netzbetreibers", D256="Beladung ohne Netznutzung"),"",IF(B256="","",SUMIFS('Ergebnis (detailliert)'!$E$17:$E$300,'Ergebnis (detailliert)'!$B$17:$B$300,'Ergebnis (aggregiert)'!$B256,'Ergebnis (detailliert)'!$C$17:$C$300,'Ergebnis (aggregiert)'!$D256)))</f>
        <v/>
      </c>
      <c r="G256" s="62" t="str">
        <f>IF(OR(D256="Beladung aus dem Netz eines anderen Netzbetreibers", D256="Beladung ohne Netznutzung"), "",IF($B256="","",SUMIFS('Ergebnis (detailliert)'!$F$17:$F$300,'Ergebnis (detailliert)'!$B$17:$B$300,'Ergebnis (aggregiert)'!$B256,'Ergebnis (detailliert)'!$C$17:$C$300,'Ergebnis (aggregiert)'!$D256)))</f>
        <v/>
      </c>
      <c r="H256" s="61" t="str">
        <f>IF(OR(D256="Beladung aus dem Netz eines anderen Netzbetreibers", D256="Beladung ohne Netznutzung"), "",IF($B256="","",SUMIFS('Ergebnis (detailliert)'!$I$17:$I$1001,'Ergebnis (detailliert)'!$B$17:$B$1001,'Ergebnis (aggregiert)'!$B256,'Ergebnis (detailliert)'!$C$17:$C$1001,'Ergebnis (aggregiert)'!$D256)))</f>
        <v/>
      </c>
      <c r="I256" s="63" t="str">
        <f>IF(OR(D256="Beladung aus dem Netz eines anderen Netzbetreibers", D256="Beladung ohne Netznutzung"), "",IF($B256="","",SUMIFS('Ergebnis (detailliert)'!$K$17:$K$1001,'Ergebnis (detailliert)'!$B$17:$B$1001,'Ergebnis (aggregiert)'!$B256,'Ergebnis (detailliert)'!$C$17:$C$1001,'Ergebnis (aggregiert)'!$D256)))</f>
        <v/>
      </c>
      <c r="J256" s="64" t="str">
        <f>IF(OR(D256="Beladung aus dem Netz eines anderen Netzbetreibers", D256="Beladung ohne Netznutzung"), "",IF($B256="","",SUMIFS('Ergebnis (detailliert)'!$M$17:$M$1001,'Ergebnis (detailliert)'!$B$17:$B$1001,'Ergebnis (aggregiert)'!$B256,'Ergebnis (detailliert)'!$C$17:$C$1001,'Ergebnis (aggregiert)'!$D256)))</f>
        <v/>
      </c>
      <c r="K256" s="52" t="str">
        <f>IFERROR(IF(ISBLANK(B256),"",IF(COUNTIF(Beladung!$B$17:$B$300,'Ergebnis (aggregiert)'!B256)=0,"Fehler: Reiter 'Beladung des Speichers' wurde für diesen Speicher nicht ausgefüllt",IF(COUNTIF(Entladung!$B$17:$B$300,'Ergebnis (aggregiert)'!B256)=0,"Fehler: Reiter 'Entladung des Speichers' wurde für diesen Speicher nicht ausgefüllt",""))),"Fehler: nicht alle Datenblätter für diesen Speicher wurden vollständig befüllt")</f>
        <v/>
      </c>
    </row>
    <row r="257" spans="1:11" x14ac:dyDescent="0.25">
      <c r="A257" s="142" t="str">
        <f>_xlfn.IFNA(VLOOKUP(B257,Stammdaten!$A$17:$B$300,2,FALSE),"")</f>
        <v/>
      </c>
      <c r="B257" s="59" t="str">
        <f>IF(Stammdaten!A257="","",Stammdaten!A257)</f>
        <v/>
      </c>
      <c r="C257" s="59" t="str">
        <f>IF(B257="","",VLOOKUP(B257,Stammdaten!A257:F540,6,FALSE))</f>
        <v/>
      </c>
      <c r="D257" s="60" t="str">
        <f>IF(A257="","",IF(OR(Beladung!C257="Beladung aus dem Netz eines anderen Netzbetreibers",Beladung!C257="Beladung ohne Netznutzung"),Beladung!C257,"Beladung aus dem Netz der "&amp;Stammdaten!$F$3))</f>
        <v/>
      </c>
      <c r="E257" s="60" t="str">
        <f t="shared" si="7"/>
        <v/>
      </c>
      <c r="F257" s="61" t="str">
        <f>IF(OR(D257="Beladung aus dem Netz eines anderen Netzbetreibers", D257="Beladung ohne Netznutzung"),"",IF(B257="","",SUMIFS('Ergebnis (detailliert)'!$E$17:$E$300,'Ergebnis (detailliert)'!$B$17:$B$300,'Ergebnis (aggregiert)'!$B257,'Ergebnis (detailliert)'!$C$17:$C$300,'Ergebnis (aggregiert)'!$D257)))</f>
        <v/>
      </c>
      <c r="G257" s="62" t="str">
        <f>IF(OR(D257="Beladung aus dem Netz eines anderen Netzbetreibers", D257="Beladung ohne Netznutzung"), "",IF($B257="","",SUMIFS('Ergebnis (detailliert)'!$F$17:$F$300,'Ergebnis (detailliert)'!$B$17:$B$300,'Ergebnis (aggregiert)'!$B257,'Ergebnis (detailliert)'!$C$17:$C$300,'Ergebnis (aggregiert)'!$D257)))</f>
        <v/>
      </c>
      <c r="H257" s="61" t="str">
        <f>IF(OR(D257="Beladung aus dem Netz eines anderen Netzbetreibers", D257="Beladung ohne Netznutzung"), "",IF($B257="","",SUMIFS('Ergebnis (detailliert)'!$I$17:$I$1001,'Ergebnis (detailliert)'!$B$17:$B$1001,'Ergebnis (aggregiert)'!$B257,'Ergebnis (detailliert)'!$C$17:$C$1001,'Ergebnis (aggregiert)'!$D257)))</f>
        <v/>
      </c>
      <c r="I257" s="63" t="str">
        <f>IF(OR(D257="Beladung aus dem Netz eines anderen Netzbetreibers", D257="Beladung ohne Netznutzung"), "",IF($B257="","",SUMIFS('Ergebnis (detailliert)'!$K$17:$K$1001,'Ergebnis (detailliert)'!$B$17:$B$1001,'Ergebnis (aggregiert)'!$B257,'Ergebnis (detailliert)'!$C$17:$C$1001,'Ergebnis (aggregiert)'!$D257)))</f>
        <v/>
      </c>
      <c r="J257" s="64" t="str">
        <f>IF(OR(D257="Beladung aus dem Netz eines anderen Netzbetreibers", D257="Beladung ohne Netznutzung"), "",IF($B257="","",SUMIFS('Ergebnis (detailliert)'!$M$17:$M$1001,'Ergebnis (detailliert)'!$B$17:$B$1001,'Ergebnis (aggregiert)'!$B257,'Ergebnis (detailliert)'!$C$17:$C$1001,'Ergebnis (aggregiert)'!$D257)))</f>
        <v/>
      </c>
      <c r="K257" s="52" t="str">
        <f>IFERROR(IF(ISBLANK(B257),"",IF(COUNTIF(Beladung!$B$17:$B$300,'Ergebnis (aggregiert)'!B257)=0,"Fehler: Reiter 'Beladung des Speichers' wurde für diesen Speicher nicht ausgefüllt",IF(COUNTIF(Entladung!$B$17:$B$300,'Ergebnis (aggregiert)'!B257)=0,"Fehler: Reiter 'Entladung des Speichers' wurde für diesen Speicher nicht ausgefüllt",""))),"Fehler: nicht alle Datenblätter für diesen Speicher wurden vollständig befüllt")</f>
        <v/>
      </c>
    </row>
    <row r="258" spans="1:11" x14ac:dyDescent="0.25">
      <c r="A258" s="142" t="str">
        <f>_xlfn.IFNA(VLOOKUP(B258,Stammdaten!$A$17:$B$300,2,FALSE),"")</f>
        <v/>
      </c>
      <c r="B258" s="59" t="str">
        <f>IF(Stammdaten!A258="","",Stammdaten!A258)</f>
        <v/>
      </c>
      <c r="C258" s="59" t="str">
        <f>IF(B258="","",VLOOKUP(B258,Stammdaten!A258:F541,6,FALSE))</f>
        <v/>
      </c>
      <c r="D258" s="60" t="str">
        <f>IF(A258="","",IF(OR(Beladung!C258="Beladung aus dem Netz eines anderen Netzbetreibers",Beladung!C258="Beladung ohne Netznutzung"),Beladung!C258,"Beladung aus dem Netz der "&amp;Stammdaten!$F$3))</f>
        <v/>
      </c>
      <c r="E258" s="60" t="str">
        <f t="shared" si="7"/>
        <v/>
      </c>
      <c r="F258" s="61" t="str">
        <f>IF(OR(D258="Beladung aus dem Netz eines anderen Netzbetreibers", D258="Beladung ohne Netznutzung"),"",IF(B258="","",SUMIFS('Ergebnis (detailliert)'!$E$17:$E$300,'Ergebnis (detailliert)'!$B$17:$B$300,'Ergebnis (aggregiert)'!$B258,'Ergebnis (detailliert)'!$C$17:$C$300,'Ergebnis (aggregiert)'!$D258)))</f>
        <v/>
      </c>
      <c r="G258" s="62" t="str">
        <f>IF(OR(D258="Beladung aus dem Netz eines anderen Netzbetreibers", D258="Beladung ohne Netznutzung"), "",IF($B258="","",SUMIFS('Ergebnis (detailliert)'!$F$17:$F$300,'Ergebnis (detailliert)'!$B$17:$B$300,'Ergebnis (aggregiert)'!$B258,'Ergebnis (detailliert)'!$C$17:$C$300,'Ergebnis (aggregiert)'!$D258)))</f>
        <v/>
      </c>
      <c r="H258" s="61" t="str">
        <f>IF(OR(D258="Beladung aus dem Netz eines anderen Netzbetreibers", D258="Beladung ohne Netznutzung"), "",IF($B258="","",SUMIFS('Ergebnis (detailliert)'!$I$17:$I$1001,'Ergebnis (detailliert)'!$B$17:$B$1001,'Ergebnis (aggregiert)'!$B258,'Ergebnis (detailliert)'!$C$17:$C$1001,'Ergebnis (aggregiert)'!$D258)))</f>
        <v/>
      </c>
      <c r="I258" s="63" t="str">
        <f>IF(OR(D258="Beladung aus dem Netz eines anderen Netzbetreibers", D258="Beladung ohne Netznutzung"), "",IF($B258="","",SUMIFS('Ergebnis (detailliert)'!$K$17:$K$1001,'Ergebnis (detailliert)'!$B$17:$B$1001,'Ergebnis (aggregiert)'!$B258,'Ergebnis (detailliert)'!$C$17:$C$1001,'Ergebnis (aggregiert)'!$D258)))</f>
        <v/>
      </c>
      <c r="J258" s="64" t="str">
        <f>IF(OR(D258="Beladung aus dem Netz eines anderen Netzbetreibers", D258="Beladung ohne Netznutzung"), "",IF($B258="","",SUMIFS('Ergebnis (detailliert)'!$M$17:$M$1001,'Ergebnis (detailliert)'!$B$17:$B$1001,'Ergebnis (aggregiert)'!$B258,'Ergebnis (detailliert)'!$C$17:$C$1001,'Ergebnis (aggregiert)'!$D258)))</f>
        <v/>
      </c>
      <c r="K258" s="52" t="str">
        <f>IFERROR(IF(ISBLANK(B258),"",IF(COUNTIF(Beladung!$B$17:$B$300,'Ergebnis (aggregiert)'!B258)=0,"Fehler: Reiter 'Beladung des Speichers' wurde für diesen Speicher nicht ausgefüllt",IF(COUNTIF(Entladung!$B$17:$B$300,'Ergebnis (aggregiert)'!B258)=0,"Fehler: Reiter 'Entladung des Speichers' wurde für diesen Speicher nicht ausgefüllt",""))),"Fehler: nicht alle Datenblätter für diesen Speicher wurden vollständig befüllt")</f>
        <v/>
      </c>
    </row>
    <row r="259" spans="1:11" x14ac:dyDescent="0.25">
      <c r="A259" s="142" t="str">
        <f>_xlfn.IFNA(VLOOKUP(B259,Stammdaten!$A$17:$B$300,2,FALSE),"")</f>
        <v/>
      </c>
      <c r="B259" s="59" t="str">
        <f>IF(Stammdaten!A259="","",Stammdaten!A259)</f>
        <v/>
      </c>
      <c r="C259" s="59" t="str">
        <f>IF(B259="","",VLOOKUP(B259,Stammdaten!A259:F542,6,FALSE))</f>
        <v/>
      </c>
      <c r="D259" s="60" t="str">
        <f>IF(A259="","",IF(OR(Beladung!C259="Beladung aus dem Netz eines anderen Netzbetreibers",Beladung!C259="Beladung ohne Netznutzung"),Beladung!C259,"Beladung aus dem Netz der "&amp;Stammdaten!$F$3))</f>
        <v/>
      </c>
      <c r="E259" s="60" t="str">
        <f t="shared" si="7"/>
        <v/>
      </c>
      <c r="F259" s="61" t="str">
        <f>IF(OR(D259="Beladung aus dem Netz eines anderen Netzbetreibers", D259="Beladung ohne Netznutzung"),"",IF(B259="","",SUMIFS('Ergebnis (detailliert)'!$E$17:$E$300,'Ergebnis (detailliert)'!$B$17:$B$300,'Ergebnis (aggregiert)'!$B259,'Ergebnis (detailliert)'!$C$17:$C$300,'Ergebnis (aggregiert)'!$D259)))</f>
        <v/>
      </c>
      <c r="G259" s="62" t="str">
        <f>IF(OR(D259="Beladung aus dem Netz eines anderen Netzbetreibers", D259="Beladung ohne Netznutzung"), "",IF($B259="","",SUMIFS('Ergebnis (detailliert)'!$F$17:$F$300,'Ergebnis (detailliert)'!$B$17:$B$300,'Ergebnis (aggregiert)'!$B259,'Ergebnis (detailliert)'!$C$17:$C$300,'Ergebnis (aggregiert)'!$D259)))</f>
        <v/>
      </c>
      <c r="H259" s="61" t="str">
        <f>IF(OR(D259="Beladung aus dem Netz eines anderen Netzbetreibers", D259="Beladung ohne Netznutzung"), "",IF($B259="","",SUMIFS('Ergebnis (detailliert)'!$I$17:$I$1001,'Ergebnis (detailliert)'!$B$17:$B$1001,'Ergebnis (aggregiert)'!$B259,'Ergebnis (detailliert)'!$C$17:$C$1001,'Ergebnis (aggregiert)'!$D259)))</f>
        <v/>
      </c>
      <c r="I259" s="63" t="str">
        <f>IF(OR(D259="Beladung aus dem Netz eines anderen Netzbetreibers", D259="Beladung ohne Netznutzung"), "",IF($B259="","",SUMIFS('Ergebnis (detailliert)'!$K$17:$K$1001,'Ergebnis (detailliert)'!$B$17:$B$1001,'Ergebnis (aggregiert)'!$B259,'Ergebnis (detailliert)'!$C$17:$C$1001,'Ergebnis (aggregiert)'!$D259)))</f>
        <v/>
      </c>
      <c r="J259" s="64" t="str">
        <f>IF(OR(D259="Beladung aus dem Netz eines anderen Netzbetreibers", D259="Beladung ohne Netznutzung"), "",IF($B259="","",SUMIFS('Ergebnis (detailliert)'!$M$17:$M$1001,'Ergebnis (detailliert)'!$B$17:$B$1001,'Ergebnis (aggregiert)'!$B259,'Ergebnis (detailliert)'!$C$17:$C$1001,'Ergebnis (aggregiert)'!$D259)))</f>
        <v/>
      </c>
      <c r="K259" s="52" t="str">
        <f>IFERROR(IF(ISBLANK(B259),"",IF(COUNTIF(Beladung!$B$17:$B$300,'Ergebnis (aggregiert)'!B259)=0,"Fehler: Reiter 'Beladung des Speichers' wurde für diesen Speicher nicht ausgefüllt",IF(COUNTIF(Entladung!$B$17:$B$300,'Ergebnis (aggregiert)'!B259)=0,"Fehler: Reiter 'Entladung des Speichers' wurde für diesen Speicher nicht ausgefüllt",""))),"Fehler: nicht alle Datenblätter für diesen Speicher wurden vollständig befüllt")</f>
        <v/>
      </c>
    </row>
    <row r="260" spans="1:11" x14ac:dyDescent="0.25">
      <c r="A260" s="142" t="str">
        <f>_xlfn.IFNA(VLOOKUP(B260,Stammdaten!$A$17:$B$300,2,FALSE),"")</f>
        <v/>
      </c>
      <c r="B260" s="59" t="str">
        <f>IF(Stammdaten!A260="","",Stammdaten!A260)</f>
        <v/>
      </c>
      <c r="C260" s="59" t="str">
        <f>IF(B260="","",VLOOKUP(B260,Stammdaten!A260:F543,6,FALSE))</f>
        <v/>
      </c>
      <c r="D260" s="60" t="str">
        <f>IF(A260="","",IF(OR(Beladung!C260="Beladung aus dem Netz eines anderen Netzbetreibers",Beladung!C260="Beladung ohne Netznutzung"),Beladung!C260,"Beladung aus dem Netz der "&amp;Stammdaten!$F$3))</f>
        <v/>
      </c>
      <c r="E260" s="60" t="str">
        <f t="shared" si="7"/>
        <v/>
      </c>
      <c r="F260" s="61" t="str">
        <f>IF(OR(D260="Beladung aus dem Netz eines anderen Netzbetreibers", D260="Beladung ohne Netznutzung"),"",IF(B260="","",SUMIFS('Ergebnis (detailliert)'!$E$17:$E$300,'Ergebnis (detailliert)'!$B$17:$B$300,'Ergebnis (aggregiert)'!$B260,'Ergebnis (detailliert)'!$C$17:$C$300,'Ergebnis (aggregiert)'!$D260)))</f>
        <v/>
      </c>
      <c r="G260" s="62" t="str">
        <f>IF(OR(D260="Beladung aus dem Netz eines anderen Netzbetreibers", D260="Beladung ohne Netznutzung"), "",IF($B260="","",SUMIFS('Ergebnis (detailliert)'!$F$17:$F$300,'Ergebnis (detailliert)'!$B$17:$B$300,'Ergebnis (aggregiert)'!$B260,'Ergebnis (detailliert)'!$C$17:$C$300,'Ergebnis (aggregiert)'!$D260)))</f>
        <v/>
      </c>
      <c r="H260" s="61" t="str">
        <f>IF(OR(D260="Beladung aus dem Netz eines anderen Netzbetreibers", D260="Beladung ohne Netznutzung"), "",IF($B260="","",SUMIFS('Ergebnis (detailliert)'!$I$17:$I$1001,'Ergebnis (detailliert)'!$B$17:$B$1001,'Ergebnis (aggregiert)'!$B260,'Ergebnis (detailliert)'!$C$17:$C$1001,'Ergebnis (aggregiert)'!$D260)))</f>
        <v/>
      </c>
      <c r="I260" s="63" t="str">
        <f>IF(OR(D260="Beladung aus dem Netz eines anderen Netzbetreibers", D260="Beladung ohne Netznutzung"), "",IF($B260="","",SUMIFS('Ergebnis (detailliert)'!$K$17:$K$1001,'Ergebnis (detailliert)'!$B$17:$B$1001,'Ergebnis (aggregiert)'!$B260,'Ergebnis (detailliert)'!$C$17:$C$1001,'Ergebnis (aggregiert)'!$D260)))</f>
        <v/>
      </c>
      <c r="J260" s="64" t="str">
        <f>IF(OR(D260="Beladung aus dem Netz eines anderen Netzbetreibers", D260="Beladung ohne Netznutzung"), "",IF($B260="","",SUMIFS('Ergebnis (detailliert)'!$M$17:$M$1001,'Ergebnis (detailliert)'!$B$17:$B$1001,'Ergebnis (aggregiert)'!$B260,'Ergebnis (detailliert)'!$C$17:$C$1001,'Ergebnis (aggregiert)'!$D260)))</f>
        <v/>
      </c>
      <c r="K260" s="52" t="str">
        <f>IFERROR(IF(ISBLANK(B260),"",IF(COUNTIF(Beladung!$B$17:$B$300,'Ergebnis (aggregiert)'!B260)=0,"Fehler: Reiter 'Beladung des Speichers' wurde für diesen Speicher nicht ausgefüllt",IF(COUNTIF(Entladung!$B$17:$B$300,'Ergebnis (aggregiert)'!B260)=0,"Fehler: Reiter 'Entladung des Speichers' wurde für diesen Speicher nicht ausgefüllt",""))),"Fehler: nicht alle Datenblätter für diesen Speicher wurden vollständig befüllt")</f>
        <v/>
      </c>
    </row>
    <row r="261" spans="1:11" x14ac:dyDescent="0.25">
      <c r="A261" s="142" t="str">
        <f>_xlfn.IFNA(VLOOKUP(B261,Stammdaten!$A$17:$B$300,2,FALSE),"")</f>
        <v/>
      </c>
      <c r="B261" s="59" t="str">
        <f>IF(Stammdaten!A261="","",Stammdaten!A261)</f>
        <v/>
      </c>
      <c r="C261" s="59" t="str">
        <f>IF(B261="","",VLOOKUP(B261,Stammdaten!A261:F544,6,FALSE))</f>
        <v/>
      </c>
      <c r="D261" s="60" t="str">
        <f>IF(A261="","",IF(OR(Beladung!C261="Beladung aus dem Netz eines anderen Netzbetreibers",Beladung!C261="Beladung ohne Netznutzung"),Beladung!C261,"Beladung aus dem Netz der "&amp;Stammdaten!$F$3))</f>
        <v/>
      </c>
      <c r="E261" s="60" t="str">
        <f t="shared" si="7"/>
        <v/>
      </c>
      <c r="F261" s="61" t="str">
        <f>IF(OR(D261="Beladung aus dem Netz eines anderen Netzbetreibers", D261="Beladung ohne Netznutzung"),"",IF(B261="","",SUMIFS('Ergebnis (detailliert)'!$E$17:$E$300,'Ergebnis (detailliert)'!$B$17:$B$300,'Ergebnis (aggregiert)'!$B261,'Ergebnis (detailliert)'!$C$17:$C$300,'Ergebnis (aggregiert)'!$D261)))</f>
        <v/>
      </c>
      <c r="G261" s="62" t="str">
        <f>IF(OR(D261="Beladung aus dem Netz eines anderen Netzbetreibers", D261="Beladung ohne Netznutzung"), "",IF($B261="","",SUMIFS('Ergebnis (detailliert)'!$F$17:$F$300,'Ergebnis (detailliert)'!$B$17:$B$300,'Ergebnis (aggregiert)'!$B261,'Ergebnis (detailliert)'!$C$17:$C$300,'Ergebnis (aggregiert)'!$D261)))</f>
        <v/>
      </c>
      <c r="H261" s="61" t="str">
        <f>IF(OR(D261="Beladung aus dem Netz eines anderen Netzbetreibers", D261="Beladung ohne Netznutzung"), "",IF($B261="","",SUMIFS('Ergebnis (detailliert)'!$I$17:$I$1001,'Ergebnis (detailliert)'!$B$17:$B$1001,'Ergebnis (aggregiert)'!$B261,'Ergebnis (detailliert)'!$C$17:$C$1001,'Ergebnis (aggregiert)'!$D261)))</f>
        <v/>
      </c>
      <c r="I261" s="63" t="str">
        <f>IF(OR(D261="Beladung aus dem Netz eines anderen Netzbetreibers", D261="Beladung ohne Netznutzung"), "",IF($B261="","",SUMIFS('Ergebnis (detailliert)'!$K$17:$K$1001,'Ergebnis (detailliert)'!$B$17:$B$1001,'Ergebnis (aggregiert)'!$B261,'Ergebnis (detailliert)'!$C$17:$C$1001,'Ergebnis (aggregiert)'!$D261)))</f>
        <v/>
      </c>
      <c r="J261" s="64" t="str">
        <f>IF(OR(D261="Beladung aus dem Netz eines anderen Netzbetreibers", D261="Beladung ohne Netznutzung"), "",IF($B261="","",SUMIFS('Ergebnis (detailliert)'!$M$17:$M$1001,'Ergebnis (detailliert)'!$B$17:$B$1001,'Ergebnis (aggregiert)'!$B261,'Ergebnis (detailliert)'!$C$17:$C$1001,'Ergebnis (aggregiert)'!$D261)))</f>
        <v/>
      </c>
      <c r="K261" s="52" t="str">
        <f>IFERROR(IF(ISBLANK(B261),"",IF(COUNTIF(Beladung!$B$17:$B$300,'Ergebnis (aggregiert)'!B261)=0,"Fehler: Reiter 'Beladung des Speichers' wurde für diesen Speicher nicht ausgefüllt",IF(COUNTIF(Entladung!$B$17:$B$300,'Ergebnis (aggregiert)'!B261)=0,"Fehler: Reiter 'Entladung des Speichers' wurde für diesen Speicher nicht ausgefüllt",""))),"Fehler: nicht alle Datenblätter für diesen Speicher wurden vollständig befüllt")</f>
        <v/>
      </c>
    </row>
    <row r="262" spans="1:11" x14ac:dyDescent="0.25">
      <c r="A262" s="142" t="str">
        <f>_xlfn.IFNA(VLOOKUP(B262,Stammdaten!$A$17:$B$300,2,FALSE),"")</f>
        <v/>
      </c>
      <c r="B262" s="59" t="str">
        <f>IF(Stammdaten!A262="","",Stammdaten!A262)</f>
        <v/>
      </c>
      <c r="C262" s="59" t="str">
        <f>IF(B262="","",VLOOKUP(B262,Stammdaten!A262:F545,6,FALSE))</f>
        <v/>
      </c>
      <c r="D262" s="60" t="str">
        <f>IF(A262="","",IF(OR(Beladung!C262="Beladung aus dem Netz eines anderen Netzbetreibers",Beladung!C262="Beladung ohne Netznutzung"),Beladung!C262,"Beladung aus dem Netz der "&amp;Stammdaten!$F$3))</f>
        <v/>
      </c>
      <c r="E262" s="60" t="str">
        <f t="shared" si="7"/>
        <v/>
      </c>
      <c r="F262" s="61" t="str">
        <f>IF(OR(D262="Beladung aus dem Netz eines anderen Netzbetreibers", D262="Beladung ohne Netznutzung"),"",IF(B262="","",SUMIFS('Ergebnis (detailliert)'!$E$17:$E$300,'Ergebnis (detailliert)'!$B$17:$B$300,'Ergebnis (aggregiert)'!$B262,'Ergebnis (detailliert)'!$C$17:$C$300,'Ergebnis (aggregiert)'!$D262)))</f>
        <v/>
      </c>
      <c r="G262" s="62" t="str">
        <f>IF(OR(D262="Beladung aus dem Netz eines anderen Netzbetreibers", D262="Beladung ohne Netznutzung"), "",IF($B262="","",SUMIFS('Ergebnis (detailliert)'!$F$17:$F$300,'Ergebnis (detailliert)'!$B$17:$B$300,'Ergebnis (aggregiert)'!$B262,'Ergebnis (detailliert)'!$C$17:$C$300,'Ergebnis (aggregiert)'!$D262)))</f>
        <v/>
      </c>
      <c r="H262" s="61" t="str">
        <f>IF(OR(D262="Beladung aus dem Netz eines anderen Netzbetreibers", D262="Beladung ohne Netznutzung"), "",IF($B262="","",SUMIFS('Ergebnis (detailliert)'!$I$17:$I$1001,'Ergebnis (detailliert)'!$B$17:$B$1001,'Ergebnis (aggregiert)'!$B262,'Ergebnis (detailliert)'!$C$17:$C$1001,'Ergebnis (aggregiert)'!$D262)))</f>
        <v/>
      </c>
      <c r="I262" s="63" t="str">
        <f>IF(OR(D262="Beladung aus dem Netz eines anderen Netzbetreibers", D262="Beladung ohne Netznutzung"), "",IF($B262="","",SUMIFS('Ergebnis (detailliert)'!$K$17:$K$1001,'Ergebnis (detailliert)'!$B$17:$B$1001,'Ergebnis (aggregiert)'!$B262,'Ergebnis (detailliert)'!$C$17:$C$1001,'Ergebnis (aggregiert)'!$D262)))</f>
        <v/>
      </c>
      <c r="J262" s="64" t="str">
        <f>IF(OR(D262="Beladung aus dem Netz eines anderen Netzbetreibers", D262="Beladung ohne Netznutzung"), "",IF($B262="","",SUMIFS('Ergebnis (detailliert)'!$M$17:$M$1001,'Ergebnis (detailliert)'!$B$17:$B$1001,'Ergebnis (aggregiert)'!$B262,'Ergebnis (detailliert)'!$C$17:$C$1001,'Ergebnis (aggregiert)'!$D262)))</f>
        <v/>
      </c>
      <c r="K262" s="52" t="str">
        <f>IFERROR(IF(ISBLANK(B262),"",IF(COUNTIF(Beladung!$B$17:$B$300,'Ergebnis (aggregiert)'!B262)=0,"Fehler: Reiter 'Beladung des Speichers' wurde für diesen Speicher nicht ausgefüllt",IF(COUNTIF(Entladung!$B$17:$B$300,'Ergebnis (aggregiert)'!B262)=0,"Fehler: Reiter 'Entladung des Speichers' wurde für diesen Speicher nicht ausgefüllt",""))),"Fehler: nicht alle Datenblätter für diesen Speicher wurden vollständig befüllt")</f>
        <v/>
      </c>
    </row>
    <row r="263" spans="1:11" x14ac:dyDescent="0.25">
      <c r="A263" s="142" t="str">
        <f>_xlfn.IFNA(VLOOKUP(B263,Stammdaten!$A$17:$B$300,2,FALSE),"")</f>
        <v/>
      </c>
      <c r="B263" s="59" t="str">
        <f>IF(Stammdaten!A263="","",Stammdaten!A263)</f>
        <v/>
      </c>
      <c r="C263" s="59" t="str">
        <f>IF(B263="","",VLOOKUP(B263,Stammdaten!A263:F546,6,FALSE))</f>
        <v/>
      </c>
      <c r="D263" s="60" t="str">
        <f>IF(A263="","",IF(OR(Beladung!C263="Beladung aus dem Netz eines anderen Netzbetreibers",Beladung!C263="Beladung ohne Netznutzung"),Beladung!C263,"Beladung aus dem Netz der "&amp;Stammdaten!$F$3))</f>
        <v/>
      </c>
      <c r="E263" s="60" t="str">
        <f t="shared" si="7"/>
        <v/>
      </c>
      <c r="F263" s="61" t="str">
        <f>IF(OR(D263="Beladung aus dem Netz eines anderen Netzbetreibers", D263="Beladung ohne Netznutzung"),"",IF(B263="","",SUMIFS('Ergebnis (detailliert)'!$E$17:$E$300,'Ergebnis (detailliert)'!$B$17:$B$300,'Ergebnis (aggregiert)'!$B263,'Ergebnis (detailliert)'!$C$17:$C$300,'Ergebnis (aggregiert)'!$D263)))</f>
        <v/>
      </c>
      <c r="G263" s="62" t="str">
        <f>IF(OR(D263="Beladung aus dem Netz eines anderen Netzbetreibers", D263="Beladung ohne Netznutzung"), "",IF($B263="","",SUMIFS('Ergebnis (detailliert)'!$F$17:$F$300,'Ergebnis (detailliert)'!$B$17:$B$300,'Ergebnis (aggregiert)'!$B263,'Ergebnis (detailliert)'!$C$17:$C$300,'Ergebnis (aggregiert)'!$D263)))</f>
        <v/>
      </c>
      <c r="H263" s="61" t="str">
        <f>IF(OR(D263="Beladung aus dem Netz eines anderen Netzbetreibers", D263="Beladung ohne Netznutzung"), "",IF($B263="","",SUMIFS('Ergebnis (detailliert)'!$I$17:$I$1001,'Ergebnis (detailliert)'!$B$17:$B$1001,'Ergebnis (aggregiert)'!$B263,'Ergebnis (detailliert)'!$C$17:$C$1001,'Ergebnis (aggregiert)'!$D263)))</f>
        <v/>
      </c>
      <c r="I263" s="63" t="str">
        <f>IF(OR(D263="Beladung aus dem Netz eines anderen Netzbetreibers", D263="Beladung ohne Netznutzung"), "",IF($B263="","",SUMIFS('Ergebnis (detailliert)'!$K$17:$K$1001,'Ergebnis (detailliert)'!$B$17:$B$1001,'Ergebnis (aggregiert)'!$B263,'Ergebnis (detailliert)'!$C$17:$C$1001,'Ergebnis (aggregiert)'!$D263)))</f>
        <v/>
      </c>
      <c r="J263" s="64" t="str">
        <f>IF(OR(D263="Beladung aus dem Netz eines anderen Netzbetreibers", D263="Beladung ohne Netznutzung"), "",IF($B263="","",SUMIFS('Ergebnis (detailliert)'!$M$17:$M$1001,'Ergebnis (detailliert)'!$B$17:$B$1001,'Ergebnis (aggregiert)'!$B263,'Ergebnis (detailliert)'!$C$17:$C$1001,'Ergebnis (aggregiert)'!$D263)))</f>
        <v/>
      </c>
      <c r="K263" s="52" t="str">
        <f>IFERROR(IF(ISBLANK(B263),"",IF(COUNTIF(Beladung!$B$17:$B$300,'Ergebnis (aggregiert)'!B263)=0,"Fehler: Reiter 'Beladung des Speichers' wurde für diesen Speicher nicht ausgefüllt",IF(COUNTIF(Entladung!$B$17:$B$300,'Ergebnis (aggregiert)'!B263)=0,"Fehler: Reiter 'Entladung des Speichers' wurde für diesen Speicher nicht ausgefüllt",""))),"Fehler: nicht alle Datenblätter für diesen Speicher wurden vollständig befüllt")</f>
        <v/>
      </c>
    </row>
    <row r="264" spans="1:11" x14ac:dyDescent="0.25">
      <c r="A264" s="142" t="str">
        <f>_xlfn.IFNA(VLOOKUP(B264,Stammdaten!$A$17:$B$300,2,FALSE),"")</f>
        <v/>
      </c>
      <c r="B264" s="59" t="str">
        <f>IF(Stammdaten!A264="","",Stammdaten!A264)</f>
        <v/>
      </c>
      <c r="C264" s="59" t="str">
        <f>IF(B264="","",VLOOKUP(B264,Stammdaten!A264:F547,6,FALSE))</f>
        <v/>
      </c>
      <c r="D264" s="60" t="str">
        <f>IF(A264="","",IF(OR(Beladung!C264="Beladung aus dem Netz eines anderen Netzbetreibers",Beladung!C264="Beladung ohne Netznutzung"),Beladung!C264,"Beladung aus dem Netz der "&amp;Stammdaten!$F$3))</f>
        <v/>
      </c>
      <c r="E264" s="60" t="str">
        <f t="shared" si="7"/>
        <v/>
      </c>
      <c r="F264" s="61" t="str">
        <f>IF(OR(D264="Beladung aus dem Netz eines anderen Netzbetreibers", D264="Beladung ohne Netznutzung"),"",IF(B264="","",SUMIFS('Ergebnis (detailliert)'!$E$17:$E$300,'Ergebnis (detailliert)'!$B$17:$B$300,'Ergebnis (aggregiert)'!$B264,'Ergebnis (detailliert)'!$C$17:$C$300,'Ergebnis (aggregiert)'!$D264)))</f>
        <v/>
      </c>
      <c r="G264" s="62" t="str">
        <f>IF(OR(D264="Beladung aus dem Netz eines anderen Netzbetreibers", D264="Beladung ohne Netznutzung"), "",IF($B264="","",SUMIFS('Ergebnis (detailliert)'!$F$17:$F$300,'Ergebnis (detailliert)'!$B$17:$B$300,'Ergebnis (aggregiert)'!$B264,'Ergebnis (detailliert)'!$C$17:$C$300,'Ergebnis (aggregiert)'!$D264)))</f>
        <v/>
      </c>
      <c r="H264" s="61" t="str">
        <f>IF(OR(D264="Beladung aus dem Netz eines anderen Netzbetreibers", D264="Beladung ohne Netznutzung"), "",IF($B264="","",SUMIFS('Ergebnis (detailliert)'!$I$17:$I$1001,'Ergebnis (detailliert)'!$B$17:$B$1001,'Ergebnis (aggregiert)'!$B264,'Ergebnis (detailliert)'!$C$17:$C$1001,'Ergebnis (aggregiert)'!$D264)))</f>
        <v/>
      </c>
      <c r="I264" s="63" t="str">
        <f>IF(OR(D264="Beladung aus dem Netz eines anderen Netzbetreibers", D264="Beladung ohne Netznutzung"), "",IF($B264="","",SUMIFS('Ergebnis (detailliert)'!$K$17:$K$1001,'Ergebnis (detailliert)'!$B$17:$B$1001,'Ergebnis (aggregiert)'!$B264,'Ergebnis (detailliert)'!$C$17:$C$1001,'Ergebnis (aggregiert)'!$D264)))</f>
        <v/>
      </c>
      <c r="J264" s="64" t="str">
        <f>IF(OR(D264="Beladung aus dem Netz eines anderen Netzbetreibers", D264="Beladung ohne Netznutzung"), "",IF($B264="","",SUMIFS('Ergebnis (detailliert)'!$M$17:$M$1001,'Ergebnis (detailliert)'!$B$17:$B$1001,'Ergebnis (aggregiert)'!$B264,'Ergebnis (detailliert)'!$C$17:$C$1001,'Ergebnis (aggregiert)'!$D264)))</f>
        <v/>
      </c>
      <c r="K264" s="52" t="str">
        <f>IFERROR(IF(ISBLANK(B264),"",IF(COUNTIF(Beladung!$B$17:$B$300,'Ergebnis (aggregiert)'!B264)=0,"Fehler: Reiter 'Beladung des Speichers' wurde für diesen Speicher nicht ausgefüllt",IF(COUNTIF(Entladung!$B$17:$B$300,'Ergebnis (aggregiert)'!B264)=0,"Fehler: Reiter 'Entladung des Speichers' wurde für diesen Speicher nicht ausgefüllt",""))),"Fehler: nicht alle Datenblätter für diesen Speicher wurden vollständig befüllt")</f>
        <v/>
      </c>
    </row>
    <row r="265" spans="1:11" x14ac:dyDescent="0.25">
      <c r="A265" s="142" t="str">
        <f>_xlfn.IFNA(VLOOKUP(B265,Stammdaten!$A$17:$B$300,2,FALSE),"")</f>
        <v/>
      </c>
      <c r="B265" s="59" t="str">
        <f>IF(Stammdaten!A265="","",Stammdaten!A265)</f>
        <v/>
      </c>
      <c r="C265" s="59" t="str">
        <f>IF(B265="","",VLOOKUP(B265,Stammdaten!A265:F548,6,FALSE))</f>
        <v/>
      </c>
      <c r="D265" s="60" t="str">
        <f>IF(A265="","",IF(OR(Beladung!C265="Beladung aus dem Netz eines anderen Netzbetreibers",Beladung!C265="Beladung ohne Netznutzung"),Beladung!C265,"Beladung aus dem Netz der "&amp;Stammdaten!$F$3))</f>
        <v/>
      </c>
      <c r="E265" s="60" t="str">
        <f t="shared" si="7"/>
        <v/>
      </c>
      <c r="F265" s="61" t="str">
        <f>IF(OR(D265="Beladung aus dem Netz eines anderen Netzbetreibers", D265="Beladung ohne Netznutzung"),"",IF(B265="","",SUMIFS('Ergebnis (detailliert)'!$E$17:$E$300,'Ergebnis (detailliert)'!$B$17:$B$300,'Ergebnis (aggregiert)'!$B265,'Ergebnis (detailliert)'!$C$17:$C$300,'Ergebnis (aggregiert)'!$D265)))</f>
        <v/>
      </c>
      <c r="G265" s="62" t="str">
        <f>IF(OR(D265="Beladung aus dem Netz eines anderen Netzbetreibers", D265="Beladung ohne Netznutzung"), "",IF($B265="","",SUMIFS('Ergebnis (detailliert)'!$F$17:$F$300,'Ergebnis (detailliert)'!$B$17:$B$300,'Ergebnis (aggregiert)'!$B265,'Ergebnis (detailliert)'!$C$17:$C$300,'Ergebnis (aggregiert)'!$D265)))</f>
        <v/>
      </c>
      <c r="H265" s="61" t="str">
        <f>IF(OR(D265="Beladung aus dem Netz eines anderen Netzbetreibers", D265="Beladung ohne Netznutzung"), "",IF($B265="","",SUMIFS('Ergebnis (detailliert)'!$I$17:$I$1001,'Ergebnis (detailliert)'!$B$17:$B$1001,'Ergebnis (aggregiert)'!$B265,'Ergebnis (detailliert)'!$C$17:$C$1001,'Ergebnis (aggregiert)'!$D265)))</f>
        <v/>
      </c>
      <c r="I265" s="63" t="str">
        <f>IF(OR(D265="Beladung aus dem Netz eines anderen Netzbetreibers", D265="Beladung ohne Netznutzung"), "",IF($B265="","",SUMIFS('Ergebnis (detailliert)'!$K$17:$K$1001,'Ergebnis (detailliert)'!$B$17:$B$1001,'Ergebnis (aggregiert)'!$B265,'Ergebnis (detailliert)'!$C$17:$C$1001,'Ergebnis (aggregiert)'!$D265)))</f>
        <v/>
      </c>
      <c r="J265" s="64" t="str">
        <f>IF(OR(D265="Beladung aus dem Netz eines anderen Netzbetreibers", D265="Beladung ohne Netznutzung"), "",IF($B265="","",SUMIFS('Ergebnis (detailliert)'!$M$17:$M$1001,'Ergebnis (detailliert)'!$B$17:$B$1001,'Ergebnis (aggregiert)'!$B265,'Ergebnis (detailliert)'!$C$17:$C$1001,'Ergebnis (aggregiert)'!$D265)))</f>
        <v/>
      </c>
      <c r="K265" s="52" t="str">
        <f>IFERROR(IF(ISBLANK(B265),"",IF(COUNTIF(Beladung!$B$17:$B$300,'Ergebnis (aggregiert)'!B265)=0,"Fehler: Reiter 'Beladung des Speichers' wurde für diesen Speicher nicht ausgefüllt",IF(COUNTIF(Entladung!$B$17:$B$300,'Ergebnis (aggregiert)'!B265)=0,"Fehler: Reiter 'Entladung des Speichers' wurde für diesen Speicher nicht ausgefüllt",""))),"Fehler: nicht alle Datenblätter für diesen Speicher wurden vollständig befüllt")</f>
        <v/>
      </c>
    </row>
    <row r="266" spans="1:11" x14ac:dyDescent="0.25">
      <c r="A266" s="142" t="str">
        <f>_xlfn.IFNA(VLOOKUP(B266,Stammdaten!$A$17:$B$300,2,FALSE),"")</f>
        <v/>
      </c>
      <c r="B266" s="59" t="str">
        <f>IF(Stammdaten!A266="","",Stammdaten!A266)</f>
        <v/>
      </c>
      <c r="C266" s="59" t="str">
        <f>IF(B266="","",VLOOKUP(B266,Stammdaten!A266:F549,6,FALSE))</f>
        <v/>
      </c>
      <c r="D266" s="60" t="str">
        <f>IF(A266="","",IF(OR(Beladung!C266="Beladung aus dem Netz eines anderen Netzbetreibers",Beladung!C266="Beladung ohne Netznutzung"),Beladung!C266,"Beladung aus dem Netz der "&amp;Stammdaten!$F$3))</f>
        <v/>
      </c>
      <c r="E266" s="60" t="str">
        <f t="shared" si="7"/>
        <v/>
      </c>
      <c r="F266" s="61" t="str">
        <f>IF(OR(D266="Beladung aus dem Netz eines anderen Netzbetreibers", D266="Beladung ohne Netznutzung"),"",IF(B266="","",SUMIFS('Ergebnis (detailliert)'!$E$17:$E$300,'Ergebnis (detailliert)'!$B$17:$B$300,'Ergebnis (aggregiert)'!$B266,'Ergebnis (detailliert)'!$C$17:$C$300,'Ergebnis (aggregiert)'!$D266)))</f>
        <v/>
      </c>
      <c r="G266" s="62" t="str">
        <f>IF(OR(D266="Beladung aus dem Netz eines anderen Netzbetreibers", D266="Beladung ohne Netznutzung"), "",IF($B266="","",SUMIFS('Ergebnis (detailliert)'!$F$17:$F$300,'Ergebnis (detailliert)'!$B$17:$B$300,'Ergebnis (aggregiert)'!$B266,'Ergebnis (detailliert)'!$C$17:$C$300,'Ergebnis (aggregiert)'!$D266)))</f>
        <v/>
      </c>
      <c r="H266" s="61" t="str">
        <f>IF(OR(D266="Beladung aus dem Netz eines anderen Netzbetreibers", D266="Beladung ohne Netznutzung"), "",IF($B266="","",SUMIFS('Ergebnis (detailliert)'!$I$17:$I$1001,'Ergebnis (detailliert)'!$B$17:$B$1001,'Ergebnis (aggregiert)'!$B266,'Ergebnis (detailliert)'!$C$17:$C$1001,'Ergebnis (aggregiert)'!$D266)))</f>
        <v/>
      </c>
      <c r="I266" s="63" t="str">
        <f>IF(OR(D266="Beladung aus dem Netz eines anderen Netzbetreibers", D266="Beladung ohne Netznutzung"), "",IF($B266="","",SUMIFS('Ergebnis (detailliert)'!$K$17:$K$1001,'Ergebnis (detailliert)'!$B$17:$B$1001,'Ergebnis (aggregiert)'!$B266,'Ergebnis (detailliert)'!$C$17:$C$1001,'Ergebnis (aggregiert)'!$D266)))</f>
        <v/>
      </c>
      <c r="J266" s="64" t="str">
        <f>IF(OR(D266="Beladung aus dem Netz eines anderen Netzbetreibers", D266="Beladung ohne Netznutzung"), "",IF($B266="","",SUMIFS('Ergebnis (detailliert)'!$M$17:$M$1001,'Ergebnis (detailliert)'!$B$17:$B$1001,'Ergebnis (aggregiert)'!$B266,'Ergebnis (detailliert)'!$C$17:$C$1001,'Ergebnis (aggregiert)'!$D266)))</f>
        <v/>
      </c>
      <c r="K266" s="52" t="str">
        <f>IFERROR(IF(ISBLANK(B266),"",IF(COUNTIF(Beladung!$B$17:$B$300,'Ergebnis (aggregiert)'!B266)=0,"Fehler: Reiter 'Beladung des Speichers' wurde für diesen Speicher nicht ausgefüllt",IF(COUNTIF(Entladung!$B$17:$B$300,'Ergebnis (aggregiert)'!B266)=0,"Fehler: Reiter 'Entladung des Speichers' wurde für diesen Speicher nicht ausgefüllt",""))),"Fehler: nicht alle Datenblätter für diesen Speicher wurden vollständig befüllt")</f>
        <v/>
      </c>
    </row>
    <row r="267" spans="1:11" x14ac:dyDescent="0.25">
      <c r="A267" s="142" t="str">
        <f>_xlfn.IFNA(VLOOKUP(B267,Stammdaten!$A$17:$B$300,2,FALSE),"")</f>
        <v/>
      </c>
      <c r="B267" s="59" t="str">
        <f>IF(Stammdaten!A267="","",Stammdaten!A267)</f>
        <v/>
      </c>
      <c r="C267" s="59" t="str">
        <f>IF(B267="","",VLOOKUP(B267,Stammdaten!A267:F550,6,FALSE))</f>
        <v/>
      </c>
      <c r="D267" s="60" t="str">
        <f>IF(A267="","",IF(OR(Beladung!C267="Beladung aus dem Netz eines anderen Netzbetreibers",Beladung!C267="Beladung ohne Netznutzung"),Beladung!C267,"Beladung aus dem Netz der "&amp;Stammdaten!$F$3))</f>
        <v/>
      </c>
      <c r="E267" s="60" t="str">
        <f t="shared" si="7"/>
        <v/>
      </c>
      <c r="F267" s="61" t="str">
        <f>IF(OR(D267="Beladung aus dem Netz eines anderen Netzbetreibers", D267="Beladung ohne Netznutzung"),"",IF(B267="","",SUMIFS('Ergebnis (detailliert)'!$E$17:$E$300,'Ergebnis (detailliert)'!$B$17:$B$300,'Ergebnis (aggregiert)'!$B267,'Ergebnis (detailliert)'!$C$17:$C$300,'Ergebnis (aggregiert)'!$D267)))</f>
        <v/>
      </c>
      <c r="G267" s="62" t="str">
        <f>IF(OR(D267="Beladung aus dem Netz eines anderen Netzbetreibers", D267="Beladung ohne Netznutzung"), "",IF($B267="","",SUMIFS('Ergebnis (detailliert)'!$F$17:$F$300,'Ergebnis (detailliert)'!$B$17:$B$300,'Ergebnis (aggregiert)'!$B267,'Ergebnis (detailliert)'!$C$17:$C$300,'Ergebnis (aggregiert)'!$D267)))</f>
        <v/>
      </c>
      <c r="H267" s="61" t="str">
        <f>IF(OR(D267="Beladung aus dem Netz eines anderen Netzbetreibers", D267="Beladung ohne Netznutzung"), "",IF($B267="","",SUMIFS('Ergebnis (detailliert)'!$I$17:$I$1001,'Ergebnis (detailliert)'!$B$17:$B$1001,'Ergebnis (aggregiert)'!$B267,'Ergebnis (detailliert)'!$C$17:$C$1001,'Ergebnis (aggregiert)'!$D267)))</f>
        <v/>
      </c>
      <c r="I267" s="63" t="str">
        <f>IF(OR(D267="Beladung aus dem Netz eines anderen Netzbetreibers", D267="Beladung ohne Netznutzung"), "",IF($B267="","",SUMIFS('Ergebnis (detailliert)'!$K$17:$K$1001,'Ergebnis (detailliert)'!$B$17:$B$1001,'Ergebnis (aggregiert)'!$B267,'Ergebnis (detailliert)'!$C$17:$C$1001,'Ergebnis (aggregiert)'!$D267)))</f>
        <v/>
      </c>
      <c r="J267" s="64" t="str">
        <f>IF(OR(D267="Beladung aus dem Netz eines anderen Netzbetreibers", D267="Beladung ohne Netznutzung"), "",IF($B267="","",SUMIFS('Ergebnis (detailliert)'!$M$17:$M$1001,'Ergebnis (detailliert)'!$B$17:$B$1001,'Ergebnis (aggregiert)'!$B267,'Ergebnis (detailliert)'!$C$17:$C$1001,'Ergebnis (aggregiert)'!$D267)))</f>
        <v/>
      </c>
      <c r="K267" s="52" t="str">
        <f>IFERROR(IF(ISBLANK(B267),"",IF(COUNTIF(Beladung!$B$17:$B$300,'Ergebnis (aggregiert)'!B267)=0,"Fehler: Reiter 'Beladung des Speichers' wurde für diesen Speicher nicht ausgefüllt",IF(COUNTIF(Entladung!$B$17:$B$300,'Ergebnis (aggregiert)'!B267)=0,"Fehler: Reiter 'Entladung des Speichers' wurde für diesen Speicher nicht ausgefüllt",""))),"Fehler: nicht alle Datenblätter für diesen Speicher wurden vollständig befüllt")</f>
        <v/>
      </c>
    </row>
    <row r="268" spans="1:11" x14ac:dyDescent="0.25">
      <c r="A268" s="142" t="str">
        <f>_xlfn.IFNA(VLOOKUP(B268,Stammdaten!$A$17:$B$300,2,FALSE),"")</f>
        <v/>
      </c>
      <c r="B268" s="59" t="str">
        <f>IF(Stammdaten!A268="","",Stammdaten!A268)</f>
        <v/>
      </c>
      <c r="C268" s="59" t="str">
        <f>IF(B268="","",VLOOKUP(B268,Stammdaten!A268:F551,6,FALSE))</f>
        <v/>
      </c>
      <c r="D268" s="60" t="str">
        <f>IF(A268="","",IF(OR(Beladung!C268="Beladung aus dem Netz eines anderen Netzbetreibers",Beladung!C268="Beladung ohne Netznutzung"),Beladung!C268,"Beladung aus dem Netz der "&amp;Stammdaten!$F$3))</f>
        <v/>
      </c>
      <c r="E268" s="60" t="str">
        <f t="shared" si="7"/>
        <v/>
      </c>
      <c r="F268" s="61" t="str">
        <f>IF(OR(D268="Beladung aus dem Netz eines anderen Netzbetreibers", D268="Beladung ohne Netznutzung"),"",IF(B268="","",SUMIFS('Ergebnis (detailliert)'!$E$17:$E$300,'Ergebnis (detailliert)'!$B$17:$B$300,'Ergebnis (aggregiert)'!$B268,'Ergebnis (detailliert)'!$C$17:$C$300,'Ergebnis (aggregiert)'!$D268)))</f>
        <v/>
      </c>
      <c r="G268" s="62" t="str">
        <f>IF(OR(D268="Beladung aus dem Netz eines anderen Netzbetreibers", D268="Beladung ohne Netznutzung"), "",IF($B268="","",SUMIFS('Ergebnis (detailliert)'!$F$17:$F$300,'Ergebnis (detailliert)'!$B$17:$B$300,'Ergebnis (aggregiert)'!$B268,'Ergebnis (detailliert)'!$C$17:$C$300,'Ergebnis (aggregiert)'!$D268)))</f>
        <v/>
      </c>
      <c r="H268" s="61" t="str">
        <f>IF(OR(D268="Beladung aus dem Netz eines anderen Netzbetreibers", D268="Beladung ohne Netznutzung"), "",IF($B268="","",SUMIFS('Ergebnis (detailliert)'!$I$17:$I$1001,'Ergebnis (detailliert)'!$B$17:$B$1001,'Ergebnis (aggregiert)'!$B268,'Ergebnis (detailliert)'!$C$17:$C$1001,'Ergebnis (aggregiert)'!$D268)))</f>
        <v/>
      </c>
      <c r="I268" s="63" t="str">
        <f>IF(OR(D268="Beladung aus dem Netz eines anderen Netzbetreibers", D268="Beladung ohne Netznutzung"), "",IF($B268="","",SUMIFS('Ergebnis (detailliert)'!$K$17:$K$1001,'Ergebnis (detailliert)'!$B$17:$B$1001,'Ergebnis (aggregiert)'!$B268,'Ergebnis (detailliert)'!$C$17:$C$1001,'Ergebnis (aggregiert)'!$D268)))</f>
        <v/>
      </c>
      <c r="J268" s="64" t="str">
        <f>IF(OR(D268="Beladung aus dem Netz eines anderen Netzbetreibers", D268="Beladung ohne Netznutzung"), "",IF($B268="","",SUMIFS('Ergebnis (detailliert)'!$M$17:$M$1001,'Ergebnis (detailliert)'!$B$17:$B$1001,'Ergebnis (aggregiert)'!$B268,'Ergebnis (detailliert)'!$C$17:$C$1001,'Ergebnis (aggregiert)'!$D268)))</f>
        <v/>
      </c>
      <c r="K268" s="52" t="str">
        <f>IFERROR(IF(ISBLANK(B268),"",IF(COUNTIF(Beladung!$B$17:$B$300,'Ergebnis (aggregiert)'!B268)=0,"Fehler: Reiter 'Beladung des Speichers' wurde für diesen Speicher nicht ausgefüllt",IF(COUNTIF(Entladung!$B$17:$B$300,'Ergebnis (aggregiert)'!B268)=0,"Fehler: Reiter 'Entladung des Speichers' wurde für diesen Speicher nicht ausgefüllt",""))),"Fehler: nicht alle Datenblätter für diesen Speicher wurden vollständig befüllt")</f>
        <v/>
      </c>
    </row>
    <row r="269" spans="1:11" x14ac:dyDescent="0.25">
      <c r="A269" s="142" t="str">
        <f>_xlfn.IFNA(VLOOKUP(B269,Stammdaten!$A$17:$B$300,2,FALSE),"")</f>
        <v/>
      </c>
      <c r="B269" s="59" t="str">
        <f>IF(Stammdaten!A269="","",Stammdaten!A269)</f>
        <v/>
      </c>
      <c r="C269" s="59" t="str">
        <f>IF(B269="","",VLOOKUP(B269,Stammdaten!A269:F552,6,FALSE))</f>
        <v/>
      </c>
      <c r="D269" s="60" t="str">
        <f>IF(A269="","",IF(OR(Beladung!C269="Beladung aus dem Netz eines anderen Netzbetreibers",Beladung!C269="Beladung ohne Netznutzung"),Beladung!C269,"Beladung aus dem Netz der "&amp;Stammdaten!$F$3))</f>
        <v/>
      </c>
      <c r="E269" s="60" t="str">
        <f t="shared" si="7"/>
        <v/>
      </c>
      <c r="F269" s="61" t="str">
        <f>IF(OR(D269="Beladung aus dem Netz eines anderen Netzbetreibers", D269="Beladung ohne Netznutzung"),"",IF(B269="","",SUMIFS('Ergebnis (detailliert)'!$E$17:$E$300,'Ergebnis (detailliert)'!$B$17:$B$300,'Ergebnis (aggregiert)'!$B269,'Ergebnis (detailliert)'!$C$17:$C$300,'Ergebnis (aggregiert)'!$D269)))</f>
        <v/>
      </c>
      <c r="G269" s="62" t="str">
        <f>IF(OR(D269="Beladung aus dem Netz eines anderen Netzbetreibers", D269="Beladung ohne Netznutzung"), "",IF($B269="","",SUMIFS('Ergebnis (detailliert)'!$F$17:$F$300,'Ergebnis (detailliert)'!$B$17:$B$300,'Ergebnis (aggregiert)'!$B269,'Ergebnis (detailliert)'!$C$17:$C$300,'Ergebnis (aggregiert)'!$D269)))</f>
        <v/>
      </c>
      <c r="H269" s="61" t="str">
        <f>IF(OR(D269="Beladung aus dem Netz eines anderen Netzbetreibers", D269="Beladung ohne Netznutzung"), "",IF($B269="","",SUMIFS('Ergebnis (detailliert)'!$I$17:$I$1001,'Ergebnis (detailliert)'!$B$17:$B$1001,'Ergebnis (aggregiert)'!$B269,'Ergebnis (detailliert)'!$C$17:$C$1001,'Ergebnis (aggregiert)'!$D269)))</f>
        <v/>
      </c>
      <c r="I269" s="63" t="str">
        <f>IF(OR(D269="Beladung aus dem Netz eines anderen Netzbetreibers", D269="Beladung ohne Netznutzung"), "",IF($B269="","",SUMIFS('Ergebnis (detailliert)'!$K$17:$K$1001,'Ergebnis (detailliert)'!$B$17:$B$1001,'Ergebnis (aggregiert)'!$B269,'Ergebnis (detailliert)'!$C$17:$C$1001,'Ergebnis (aggregiert)'!$D269)))</f>
        <v/>
      </c>
      <c r="J269" s="64" t="str">
        <f>IF(OR(D269="Beladung aus dem Netz eines anderen Netzbetreibers", D269="Beladung ohne Netznutzung"), "",IF($B269="","",SUMIFS('Ergebnis (detailliert)'!$M$17:$M$1001,'Ergebnis (detailliert)'!$B$17:$B$1001,'Ergebnis (aggregiert)'!$B269,'Ergebnis (detailliert)'!$C$17:$C$1001,'Ergebnis (aggregiert)'!$D269)))</f>
        <v/>
      </c>
      <c r="K269" s="52" t="str">
        <f>IFERROR(IF(ISBLANK(B269),"",IF(COUNTIF(Beladung!$B$17:$B$300,'Ergebnis (aggregiert)'!B269)=0,"Fehler: Reiter 'Beladung des Speichers' wurde für diesen Speicher nicht ausgefüllt",IF(COUNTIF(Entladung!$B$17:$B$300,'Ergebnis (aggregiert)'!B269)=0,"Fehler: Reiter 'Entladung des Speichers' wurde für diesen Speicher nicht ausgefüllt",""))),"Fehler: nicht alle Datenblätter für diesen Speicher wurden vollständig befüllt")</f>
        <v/>
      </c>
    </row>
    <row r="270" spans="1:11" x14ac:dyDescent="0.25">
      <c r="A270" s="142" t="str">
        <f>_xlfn.IFNA(VLOOKUP(B270,Stammdaten!$A$17:$B$300,2,FALSE),"")</f>
        <v/>
      </c>
      <c r="B270" s="59" t="str">
        <f>IF(Stammdaten!A270="","",Stammdaten!A270)</f>
        <v/>
      </c>
      <c r="C270" s="59" t="str">
        <f>IF(B270="","",VLOOKUP(B270,Stammdaten!A270:F553,6,FALSE))</f>
        <v/>
      </c>
      <c r="D270" s="60" t="str">
        <f>IF(A270="","",IF(OR(Beladung!C270="Beladung aus dem Netz eines anderen Netzbetreibers",Beladung!C270="Beladung ohne Netznutzung"),Beladung!C270,"Beladung aus dem Netz der "&amp;Stammdaten!$F$3))</f>
        <v/>
      </c>
      <c r="E270" s="60" t="str">
        <f t="shared" si="7"/>
        <v/>
      </c>
      <c r="F270" s="61" t="str">
        <f>IF(OR(D270="Beladung aus dem Netz eines anderen Netzbetreibers", D270="Beladung ohne Netznutzung"),"",IF(B270="","",SUMIFS('Ergebnis (detailliert)'!$E$17:$E$300,'Ergebnis (detailliert)'!$B$17:$B$300,'Ergebnis (aggregiert)'!$B270,'Ergebnis (detailliert)'!$C$17:$C$300,'Ergebnis (aggregiert)'!$D270)))</f>
        <v/>
      </c>
      <c r="G270" s="62" t="str">
        <f>IF(OR(D270="Beladung aus dem Netz eines anderen Netzbetreibers", D270="Beladung ohne Netznutzung"), "",IF($B270="","",SUMIFS('Ergebnis (detailliert)'!$F$17:$F$300,'Ergebnis (detailliert)'!$B$17:$B$300,'Ergebnis (aggregiert)'!$B270,'Ergebnis (detailliert)'!$C$17:$C$300,'Ergebnis (aggregiert)'!$D270)))</f>
        <v/>
      </c>
      <c r="H270" s="61" t="str">
        <f>IF(OR(D270="Beladung aus dem Netz eines anderen Netzbetreibers", D270="Beladung ohne Netznutzung"), "",IF($B270="","",SUMIFS('Ergebnis (detailliert)'!$I$17:$I$1001,'Ergebnis (detailliert)'!$B$17:$B$1001,'Ergebnis (aggregiert)'!$B270,'Ergebnis (detailliert)'!$C$17:$C$1001,'Ergebnis (aggregiert)'!$D270)))</f>
        <v/>
      </c>
      <c r="I270" s="63" t="str">
        <f>IF(OR(D270="Beladung aus dem Netz eines anderen Netzbetreibers", D270="Beladung ohne Netznutzung"), "",IF($B270="","",SUMIFS('Ergebnis (detailliert)'!$K$17:$K$1001,'Ergebnis (detailliert)'!$B$17:$B$1001,'Ergebnis (aggregiert)'!$B270,'Ergebnis (detailliert)'!$C$17:$C$1001,'Ergebnis (aggregiert)'!$D270)))</f>
        <v/>
      </c>
      <c r="J270" s="64" t="str">
        <f>IF(OR(D270="Beladung aus dem Netz eines anderen Netzbetreibers", D270="Beladung ohne Netznutzung"), "",IF($B270="","",SUMIFS('Ergebnis (detailliert)'!$M$17:$M$1001,'Ergebnis (detailliert)'!$B$17:$B$1001,'Ergebnis (aggregiert)'!$B270,'Ergebnis (detailliert)'!$C$17:$C$1001,'Ergebnis (aggregiert)'!$D270)))</f>
        <v/>
      </c>
      <c r="K270" s="52" t="str">
        <f>IFERROR(IF(ISBLANK(B270),"",IF(COUNTIF(Beladung!$B$17:$B$300,'Ergebnis (aggregiert)'!B270)=0,"Fehler: Reiter 'Beladung des Speichers' wurde für diesen Speicher nicht ausgefüllt",IF(COUNTIF(Entladung!$B$17:$B$300,'Ergebnis (aggregiert)'!B270)=0,"Fehler: Reiter 'Entladung des Speichers' wurde für diesen Speicher nicht ausgefüllt",""))),"Fehler: nicht alle Datenblätter für diesen Speicher wurden vollständig befüllt")</f>
        <v/>
      </c>
    </row>
    <row r="271" spans="1:11" x14ac:dyDescent="0.25">
      <c r="A271" s="142" t="str">
        <f>_xlfn.IFNA(VLOOKUP(B271,Stammdaten!$A$17:$B$300,2,FALSE),"")</f>
        <v/>
      </c>
      <c r="B271" s="59" t="str">
        <f>IF(Stammdaten!A271="","",Stammdaten!A271)</f>
        <v/>
      </c>
      <c r="C271" s="59" t="str">
        <f>IF(B271="","",VLOOKUP(B271,Stammdaten!A271:F554,6,FALSE))</f>
        <v/>
      </c>
      <c r="D271" s="60" t="str">
        <f>IF(A271="","",IF(OR(Beladung!C271="Beladung aus dem Netz eines anderen Netzbetreibers",Beladung!C271="Beladung ohne Netznutzung"),Beladung!C271,"Beladung aus dem Netz der "&amp;Stammdaten!$F$3))</f>
        <v/>
      </c>
      <c r="E271" s="60" t="str">
        <f t="shared" si="7"/>
        <v/>
      </c>
      <c r="F271" s="61" t="str">
        <f>IF(OR(D271="Beladung aus dem Netz eines anderen Netzbetreibers", D271="Beladung ohne Netznutzung"),"",IF(B271="","",SUMIFS('Ergebnis (detailliert)'!$E$17:$E$300,'Ergebnis (detailliert)'!$B$17:$B$300,'Ergebnis (aggregiert)'!$B271,'Ergebnis (detailliert)'!$C$17:$C$300,'Ergebnis (aggregiert)'!$D271)))</f>
        <v/>
      </c>
      <c r="G271" s="62" t="str">
        <f>IF(OR(D271="Beladung aus dem Netz eines anderen Netzbetreibers", D271="Beladung ohne Netznutzung"), "",IF($B271="","",SUMIFS('Ergebnis (detailliert)'!$F$17:$F$300,'Ergebnis (detailliert)'!$B$17:$B$300,'Ergebnis (aggregiert)'!$B271,'Ergebnis (detailliert)'!$C$17:$C$300,'Ergebnis (aggregiert)'!$D271)))</f>
        <v/>
      </c>
      <c r="H271" s="61" t="str">
        <f>IF(OR(D271="Beladung aus dem Netz eines anderen Netzbetreibers", D271="Beladung ohne Netznutzung"), "",IF($B271="","",SUMIFS('Ergebnis (detailliert)'!$I$17:$I$1001,'Ergebnis (detailliert)'!$B$17:$B$1001,'Ergebnis (aggregiert)'!$B271,'Ergebnis (detailliert)'!$C$17:$C$1001,'Ergebnis (aggregiert)'!$D271)))</f>
        <v/>
      </c>
      <c r="I271" s="63" t="str">
        <f>IF(OR(D271="Beladung aus dem Netz eines anderen Netzbetreibers", D271="Beladung ohne Netznutzung"), "",IF($B271="","",SUMIFS('Ergebnis (detailliert)'!$K$17:$K$1001,'Ergebnis (detailliert)'!$B$17:$B$1001,'Ergebnis (aggregiert)'!$B271,'Ergebnis (detailliert)'!$C$17:$C$1001,'Ergebnis (aggregiert)'!$D271)))</f>
        <v/>
      </c>
      <c r="J271" s="64" t="str">
        <f>IF(OR(D271="Beladung aus dem Netz eines anderen Netzbetreibers", D271="Beladung ohne Netznutzung"), "",IF($B271="","",SUMIFS('Ergebnis (detailliert)'!$M$17:$M$1001,'Ergebnis (detailliert)'!$B$17:$B$1001,'Ergebnis (aggregiert)'!$B271,'Ergebnis (detailliert)'!$C$17:$C$1001,'Ergebnis (aggregiert)'!$D271)))</f>
        <v/>
      </c>
      <c r="K271" s="52" t="str">
        <f>IFERROR(IF(ISBLANK(B271),"",IF(COUNTIF(Beladung!$B$17:$B$300,'Ergebnis (aggregiert)'!B271)=0,"Fehler: Reiter 'Beladung des Speichers' wurde für diesen Speicher nicht ausgefüllt",IF(COUNTIF(Entladung!$B$17:$B$300,'Ergebnis (aggregiert)'!B271)=0,"Fehler: Reiter 'Entladung des Speichers' wurde für diesen Speicher nicht ausgefüllt",""))),"Fehler: nicht alle Datenblätter für diesen Speicher wurden vollständig befüllt")</f>
        <v/>
      </c>
    </row>
    <row r="272" spans="1:11" x14ac:dyDescent="0.25">
      <c r="A272" s="142" t="str">
        <f>_xlfn.IFNA(VLOOKUP(B272,Stammdaten!$A$17:$B$300,2,FALSE),"")</f>
        <v/>
      </c>
      <c r="B272" s="59" t="str">
        <f>IF(Stammdaten!A272="","",Stammdaten!A272)</f>
        <v/>
      </c>
      <c r="C272" s="59" t="str">
        <f>IF(B272="","",VLOOKUP(B272,Stammdaten!A272:F555,6,FALSE))</f>
        <v/>
      </c>
      <c r="D272" s="60" t="str">
        <f>IF(A272="","",IF(OR(Beladung!C272="Beladung aus dem Netz eines anderen Netzbetreibers",Beladung!C272="Beladung ohne Netznutzung"),Beladung!C272,"Beladung aus dem Netz der "&amp;Stammdaten!$F$3))</f>
        <v/>
      </c>
      <c r="E272" s="60" t="str">
        <f t="shared" si="7"/>
        <v/>
      </c>
      <c r="F272" s="61" t="str">
        <f>IF(OR(D272="Beladung aus dem Netz eines anderen Netzbetreibers", D272="Beladung ohne Netznutzung"),"",IF(B272="","",SUMIFS('Ergebnis (detailliert)'!$E$17:$E$300,'Ergebnis (detailliert)'!$B$17:$B$300,'Ergebnis (aggregiert)'!$B272,'Ergebnis (detailliert)'!$C$17:$C$300,'Ergebnis (aggregiert)'!$D272)))</f>
        <v/>
      </c>
      <c r="G272" s="62" t="str">
        <f>IF(OR(D272="Beladung aus dem Netz eines anderen Netzbetreibers", D272="Beladung ohne Netznutzung"), "",IF($B272="","",SUMIFS('Ergebnis (detailliert)'!$F$17:$F$300,'Ergebnis (detailliert)'!$B$17:$B$300,'Ergebnis (aggregiert)'!$B272,'Ergebnis (detailliert)'!$C$17:$C$300,'Ergebnis (aggregiert)'!$D272)))</f>
        <v/>
      </c>
      <c r="H272" s="61" t="str">
        <f>IF(OR(D272="Beladung aus dem Netz eines anderen Netzbetreibers", D272="Beladung ohne Netznutzung"), "",IF($B272="","",SUMIFS('Ergebnis (detailliert)'!$I$17:$I$1001,'Ergebnis (detailliert)'!$B$17:$B$1001,'Ergebnis (aggregiert)'!$B272,'Ergebnis (detailliert)'!$C$17:$C$1001,'Ergebnis (aggregiert)'!$D272)))</f>
        <v/>
      </c>
      <c r="I272" s="63" t="str">
        <f>IF(OR(D272="Beladung aus dem Netz eines anderen Netzbetreibers", D272="Beladung ohne Netznutzung"), "",IF($B272="","",SUMIFS('Ergebnis (detailliert)'!$K$17:$K$1001,'Ergebnis (detailliert)'!$B$17:$B$1001,'Ergebnis (aggregiert)'!$B272,'Ergebnis (detailliert)'!$C$17:$C$1001,'Ergebnis (aggregiert)'!$D272)))</f>
        <v/>
      </c>
      <c r="J272" s="64" t="str">
        <f>IF(OR(D272="Beladung aus dem Netz eines anderen Netzbetreibers", D272="Beladung ohne Netznutzung"), "",IF($B272="","",SUMIFS('Ergebnis (detailliert)'!$M$17:$M$1001,'Ergebnis (detailliert)'!$B$17:$B$1001,'Ergebnis (aggregiert)'!$B272,'Ergebnis (detailliert)'!$C$17:$C$1001,'Ergebnis (aggregiert)'!$D272)))</f>
        <v/>
      </c>
      <c r="K272" s="52" t="str">
        <f>IFERROR(IF(ISBLANK(B272),"",IF(COUNTIF(Beladung!$B$17:$B$300,'Ergebnis (aggregiert)'!B272)=0,"Fehler: Reiter 'Beladung des Speichers' wurde für diesen Speicher nicht ausgefüllt",IF(COUNTIF(Entladung!$B$17:$B$300,'Ergebnis (aggregiert)'!B272)=0,"Fehler: Reiter 'Entladung des Speichers' wurde für diesen Speicher nicht ausgefüllt",""))),"Fehler: nicht alle Datenblätter für diesen Speicher wurden vollständig befüllt")</f>
        <v/>
      </c>
    </row>
    <row r="273" spans="1:11" x14ac:dyDescent="0.25">
      <c r="A273" s="142" t="str">
        <f>_xlfn.IFNA(VLOOKUP(B273,Stammdaten!$A$17:$B$300,2,FALSE),"")</f>
        <v/>
      </c>
      <c r="B273" s="59" t="str">
        <f>IF(Stammdaten!A273="","",Stammdaten!A273)</f>
        <v/>
      </c>
      <c r="C273" s="59" t="str">
        <f>IF(B273="","",VLOOKUP(B273,Stammdaten!A273:F556,6,FALSE))</f>
        <v/>
      </c>
      <c r="D273" s="60" t="str">
        <f>IF(A273="","",IF(OR(Beladung!C273="Beladung aus dem Netz eines anderen Netzbetreibers",Beladung!C273="Beladung ohne Netznutzung"),Beladung!C273,"Beladung aus dem Netz der "&amp;Stammdaten!$F$3))</f>
        <v/>
      </c>
      <c r="E273" s="60" t="str">
        <f t="shared" ref="E273:E300" si="8">IF(B273="","",$C$11)</f>
        <v/>
      </c>
      <c r="F273" s="61" t="str">
        <f>IF(OR(D273="Beladung aus dem Netz eines anderen Netzbetreibers", D273="Beladung ohne Netznutzung"),"",IF(B273="","",SUMIFS('Ergebnis (detailliert)'!$E$17:$E$300,'Ergebnis (detailliert)'!$B$17:$B$300,'Ergebnis (aggregiert)'!$B273,'Ergebnis (detailliert)'!$C$17:$C$300,'Ergebnis (aggregiert)'!$D273)))</f>
        <v/>
      </c>
      <c r="G273" s="62" t="str">
        <f>IF(OR(D273="Beladung aus dem Netz eines anderen Netzbetreibers", D273="Beladung ohne Netznutzung"), "",IF($B273="","",SUMIFS('Ergebnis (detailliert)'!$F$17:$F$300,'Ergebnis (detailliert)'!$B$17:$B$300,'Ergebnis (aggregiert)'!$B273,'Ergebnis (detailliert)'!$C$17:$C$300,'Ergebnis (aggregiert)'!$D273)))</f>
        <v/>
      </c>
      <c r="H273" s="61" t="str">
        <f>IF(OR(D273="Beladung aus dem Netz eines anderen Netzbetreibers", D273="Beladung ohne Netznutzung"), "",IF($B273="","",SUMIFS('Ergebnis (detailliert)'!$I$17:$I$1001,'Ergebnis (detailliert)'!$B$17:$B$1001,'Ergebnis (aggregiert)'!$B273,'Ergebnis (detailliert)'!$C$17:$C$1001,'Ergebnis (aggregiert)'!$D273)))</f>
        <v/>
      </c>
      <c r="I273" s="63" t="str">
        <f>IF(OR(D273="Beladung aus dem Netz eines anderen Netzbetreibers", D273="Beladung ohne Netznutzung"), "",IF($B273="","",SUMIFS('Ergebnis (detailliert)'!$K$17:$K$1001,'Ergebnis (detailliert)'!$B$17:$B$1001,'Ergebnis (aggregiert)'!$B273,'Ergebnis (detailliert)'!$C$17:$C$1001,'Ergebnis (aggregiert)'!$D273)))</f>
        <v/>
      </c>
      <c r="J273" s="64" t="str">
        <f>IF(OR(D273="Beladung aus dem Netz eines anderen Netzbetreibers", D273="Beladung ohne Netznutzung"), "",IF($B273="","",SUMIFS('Ergebnis (detailliert)'!$M$17:$M$1001,'Ergebnis (detailliert)'!$B$17:$B$1001,'Ergebnis (aggregiert)'!$B273,'Ergebnis (detailliert)'!$C$17:$C$1001,'Ergebnis (aggregiert)'!$D273)))</f>
        <v/>
      </c>
      <c r="K273" s="52" t="str">
        <f>IFERROR(IF(ISBLANK(B273),"",IF(COUNTIF(Beladung!$B$17:$B$300,'Ergebnis (aggregiert)'!B273)=0,"Fehler: Reiter 'Beladung des Speichers' wurde für diesen Speicher nicht ausgefüllt",IF(COUNTIF(Entladung!$B$17:$B$300,'Ergebnis (aggregiert)'!B273)=0,"Fehler: Reiter 'Entladung des Speichers' wurde für diesen Speicher nicht ausgefüllt",""))),"Fehler: nicht alle Datenblätter für diesen Speicher wurden vollständig befüllt")</f>
        <v/>
      </c>
    </row>
    <row r="274" spans="1:11" x14ac:dyDescent="0.25">
      <c r="A274" s="142" t="str">
        <f>_xlfn.IFNA(VLOOKUP(B274,Stammdaten!$A$17:$B$300,2,FALSE),"")</f>
        <v/>
      </c>
      <c r="B274" s="59" t="str">
        <f>IF(Stammdaten!A274="","",Stammdaten!A274)</f>
        <v/>
      </c>
      <c r="C274" s="59" t="str">
        <f>IF(B274="","",VLOOKUP(B274,Stammdaten!A274:F557,6,FALSE))</f>
        <v/>
      </c>
      <c r="D274" s="60" t="str">
        <f>IF(A274="","",IF(OR(Beladung!C274="Beladung aus dem Netz eines anderen Netzbetreibers",Beladung!C274="Beladung ohne Netznutzung"),Beladung!C274,"Beladung aus dem Netz der "&amp;Stammdaten!$F$3))</f>
        <v/>
      </c>
      <c r="E274" s="60" t="str">
        <f t="shared" si="8"/>
        <v/>
      </c>
      <c r="F274" s="61" t="str">
        <f>IF(OR(D274="Beladung aus dem Netz eines anderen Netzbetreibers", D274="Beladung ohne Netznutzung"),"",IF(B274="","",SUMIFS('Ergebnis (detailliert)'!$E$17:$E$300,'Ergebnis (detailliert)'!$B$17:$B$300,'Ergebnis (aggregiert)'!$B274,'Ergebnis (detailliert)'!$C$17:$C$300,'Ergebnis (aggregiert)'!$D274)))</f>
        <v/>
      </c>
      <c r="G274" s="62" t="str">
        <f>IF(OR(D274="Beladung aus dem Netz eines anderen Netzbetreibers", D274="Beladung ohne Netznutzung"), "",IF($B274="","",SUMIFS('Ergebnis (detailliert)'!$F$17:$F$300,'Ergebnis (detailliert)'!$B$17:$B$300,'Ergebnis (aggregiert)'!$B274,'Ergebnis (detailliert)'!$C$17:$C$300,'Ergebnis (aggregiert)'!$D274)))</f>
        <v/>
      </c>
      <c r="H274" s="61" t="str">
        <f>IF(OR(D274="Beladung aus dem Netz eines anderen Netzbetreibers", D274="Beladung ohne Netznutzung"), "",IF($B274="","",SUMIFS('Ergebnis (detailliert)'!$I$17:$I$1001,'Ergebnis (detailliert)'!$B$17:$B$1001,'Ergebnis (aggregiert)'!$B274,'Ergebnis (detailliert)'!$C$17:$C$1001,'Ergebnis (aggregiert)'!$D274)))</f>
        <v/>
      </c>
      <c r="I274" s="63" t="str">
        <f>IF(OR(D274="Beladung aus dem Netz eines anderen Netzbetreibers", D274="Beladung ohne Netznutzung"), "",IF($B274="","",SUMIFS('Ergebnis (detailliert)'!$K$17:$K$1001,'Ergebnis (detailliert)'!$B$17:$B$1001,'Ergebnis (aggregiert)'!$B274,'Ergebnis (detailliert)'!$C$17:$C$1001,'Ergebnis (aggregiert)'!$D274)))</f>
        <v/>
      </c>
      <c r="J274" s="64" t="str">
        <f>IF(OR(D274="Beladung aus dem Netz eines anderen Netzbetreibers", D274="Beladung ohne Netznutzung"), "",IF($B274="","",SUMIFS('Ergebnis (detailliert)'!$M$17:$M$1001,'Ergebnis (detailliert)'!$B$17:$B$1001,'Ergebnis (aggregiert)'!$B274,'Ergebnis (detailliert)'!$C$17:$C$1001,'Ergebnis (aggregiert)'!$D274)))</f>
        <v/>
      </c>
      <c r="K274" s="52" t="str">
        <f>IFERROR(IF(ISBLANK(B274),"",IF(COUNTIF(Beladung!$B$17:$B$300,'Ergebnis (aggregiert)'!B274)=0,"Fehler: Reiter 'Beladung des Speichers' wurde für diesen Speicher nicht ausgefüllt",IF(COUNTIF(Entladung!$B$17:$B$300,'Ergebnis (aggregiert)'!B274)=0,"Fehler: Reiter 'Entladung des Speichers' wurde für diesen Speicher nicht ausgefüllt",""))),"Fehler: nicht alle Datenblätter für diesen Speicher wurden vollständig befüllt")</f>
        <v/>
      </c>
    </row>
    <row r="275" spans="1:11" x14ac:dyDescent="0.25">
      <c r="A275" s="142" t="str">
        <f>_xlfn.IFNA(VLOOKUP(B275,Stammdaten!$A$17:$B$300,2,FALSE),"")</f>
        <v/>
      </c>
      <c r="B275" s="59" t="str">
        <f>IF(Stammdaten!A275="","",Stammdaten!A275)</f>
        <v/>
      </c>
      <c r="C275" s="59" t="str">
        <f>IF(B275="","",VLOOKUP(B275,Stammdaten!A275:F558,6,FALSE))</f>
        <v/>
      </c>
      <c r="D275" s="60" t="str">
        <f>IF(A275="","",IF(OR(Beladung!C275="Beladung aus dem Netz eines anderen Netzbetreibers",Beladung!C275="Beladung ohne Netznutzung"),Beladung!C275,"Beladung aus dem Netz der "&amp;Stammdaten!$F$3))</f>
        <v/>
      </c>
      <c r="E275" s="60" t="str">
        <f t="shared" si="8"/>
        <v/>
      </c>
      <c r="F275" s="61" t="str">
        <f>IF(OR(D275="Beladung aus dem Netz eines anderen Netzbetreibers", D275="Beladung ohne Netznutzung"),"",IF(B275="","",SUMIFS('Ergebnis (detailliert)'!$E$17:$E$300,'Ergebnis (detailliert)'!$B$17:$B$300,'Ergebnis (aggregiert)'!$B275,'Ergebnis (detailliert)'!$C$17:$C$300,'Ergebnis (aggregiert)'!$D275)))</f>
        <v/>
      </c>
      <c r="G275" s="62" t="str">
        <f>IF(OR(D275="Beladung aus dem Netz eines anderen Netzbetreibers", D275="Beladung ohne Netznutzung"), "",IF($B275="","",SUMIFS('Ergebnis (detailliert)'!$F$17:$F$300,'Ergebnis (detailliert)'!$B$17:$B$300,'Ergebnis (aggregiert)'!$B275,'Ergebnis (detailliert)'!$C$17:$C$300,'Ergebnis (aggregiert)'!$D275)))</f>
        <v/>
      </c>
      <c r="H275" s="61" t="str">
        <f>IF(OR(D275="Beladung aus dem Netz eines anderen Netzbetreibers", D275="Beladung ohne Netznutzung"), "",IF($B275="","",SUMIFS('Ergebnis (detailliert)'!$I$17:$I$1001,'Ergebnis (detailliert)'!$B$17:$B$1001,'Ergebnis (aggregiert)'!$B275,'Ergebnis (detailliert)'!$C$17:$C$1001,'Ergebnis (aggregiert)'!$D275)))</f>
        <v/>
      </c>
      <c r="I275" s="63" t="str">
        <f>IF(OR(D275="Beladung aus dem Netz eines anderen Netzbetreibers", D275="Beladung ohne Netznutzung"), "",IF($B275="","",SUMIFS('Ergebnis (detailliert)'!$K$17:$K$1001,'Ergebnis (detailliert)'!$B$17:$B$1001,'Ergebnis (aggregiert)'!$B275,'Ergebnis (detailliert)'!$C$17:$C$1001,'Ergebnis (aggregiert)'!$D275)))</f>
        <v/>
      </c>
      <c r="J275" s="64" t="str">
        <f>IF(OR(D275="Beladung aus dem Netz eines anderen Netzbetreibers", D275="Beladung ohne Netznutzung"), "",IF($B275="","",SUMIFS('Ergebnis (detailliert)'!$M$17:$M$1001,'Ergebnis (detailliert)'!$B$17:$B$1001,'Ergebnis (aggregiert)'!$B275,'Ergebnis (detailliert)'!$C$17:$C$1001,'Ergebnis (aggregiert)'!$D275)))</f>
        <v/>
      </c>
      <c r="K275" s="52" t="str">
        <f>IFERROR(IF(ISBLANK(B275),"",IF(COUNTIF(Beladung!$B$17:$B$300,'Ergebnis (aggregiert)'!B275)=0,"Fehler: Reiter 'Beladung des Speichers' wurde für diesen Speicher nicht ausgefüllt",IF(COUNTIF(Entladung!$B$17:$B$300,'Ergebnis (aggregiert)'!B275)=0,"Fehler: Reiter 'Entladung des Speichers' wurde für diesen Speicher nicht ausgefüllt",""))),"Fehler: nicht alle Datenblätter für diesen Speicher wurden vollständig befüllt")</f>
        <v/>
      </c>
    </row>
    <row r="276" spans="1:11" x14ac:dyDescent="0.25">
      <c r="A276" s="142" t="str">
        <f>_xlfn.IFNA(VLOOKUP(B276,Stammdaten!$A$17:$B$300,2,FALSE),"")</f>
        <v/>
      </c>
      <c r="B276" s="59" t="str">
        <f>IF(Stammdaten!A276="","",Stammdaten!A276)</f>
        <v/>
      </c>
      <c r="C276" s="59" t="str">
        <f>IF(B276="","",VLOOKUP(B276,Stammdaten!A276:F559,6,FALSE))</f>
        <v/>
      </c>
      <c r="D276" s="60" t="str">
        <f>IF(A276="","",IF(OR(Beladung!C276="Beladung aus dem Netz eines anderen Netzbetreibers",Beladung!C276="Beladung ohne Netznutzung"),Beladung!C276,"Beladung aus dem Netz der "&amp;Stammdaten!$F$3))</f>
        <v/>
      </c>
      <c r="E276" s="60" t="str">
        <f t="shared" si="8"/>
        <v/>
      </c>
      <c r="F276" s="61" t="str">
        <f>IF(OR(D276="Beladung aus dem Netz eines anderen Netzbetreibers", D276="Beladung ohne Netznutzung"),"",IF(B276="","",SUMIFS('Ergebnis (detailliert)'!$E$17:$E$300,'Ergebnis (detailliert)'!$B$17:$B$300,'Ergebnis (aggregiert)'!$B276,'Ergebnis (detailliert)'!$C$17:$C$300,'Ergebnis (aggregiert)'!$D276)))</f>
        <v/>
      </c>
      <c r="G276" s="62" t="str">
        <f>IF(OR(D276="Beladung aus dem Netz eines anderen Netzbetreibers", D276="Beladung ohne Netznutzung"), "",IF($B276="","",SUMIFS('Ergebnis (detailliert)'!$F$17:$F$300,'Ergebnis (detailliert)'!$B$17:$B$300,'Ergebnis (aggregiert)'!$B276,'Ergebnis (detailliert)'!$C$17:$C$300,'Ergebnis (aggregiert)'!$D276)))</f>
        <v/>
      </c>
      <c r="H276" s="61" t="str">
        <f>IF(OR(D276="Beladung aus dem Netz eines anderen Netzbetreibers", D276="Beladung ohne Netznutzung"), "",IF($B276="","",SUMIFS('Ergebnis (detailliert)'!$I$17:$I$1001,'Ergebnis (detailliert)'!$B$17:$B$1001,'Ergebnis (aggregiert)'!$B276,'Ergebnis (detailliert)'!$C$17:$C$1001,'Ergebnis (aggregiert)'!$D276)))</f>
        <v/>
      </c>
      <c r="I276" s="63" t="str">
        <f>IF(OR(D276="Beladung aus dem Netz eines anderen Netzbetreibers", D276="Beladung ohne Netznutzung"), "",IF($B276="","",SUMIFS('Ergebnis (detailliert)'!$K$17:$K$1001,'Ergebnis (detailliert)'!$B$17:$B$1001,'Ergebnis (aggregiert)'!$B276,'Ergebnis (detailliert)'!$C$17:$C$1001,'Ergebnis (aggregiert)'!$D276)))</f>
        <v/>
      </c>
      <c r="J276" s="64" t="str">
        <f>IF(OR(D276="Beladung aus dem Netz eines anderen Netzbetreibers", D276="Beladung ohne Netznutzung"), "",IF($B276="","",SUMIFS('Ergebnis (detailliert)'!$M$17:$M$1001,'Ergebnis (detailliert)'!$B$17:$B$1001,'Ergebnis (aggregiert)'!$B276,'Ergebnis (detailliert)'!$C$17:$C$1001,'Ergebnis (aggregiert)'!$D276)))</f>
        <v/>
      </c>
      <c r="K276" s="52" t="str">
        <f>IFERROR(IF(ISBLANK(B276),"",IF(COUNTIF(Beladung!$B$17:$B$300,'Ergebnis (aggregiert)'!B276)=0,"Fehler: Reiter 'Beladung des Speichers' wurde für diesen Speicher nicht ausgefüllt",IF(COUNTIF(Entladung!$B$17:$B$300,'Ergebnis (aggregiert)'!B276)=0,"Fehler: Reiter 'Entladung des Speichers' wurde für diesen Speicher nicht ausgefüllt",""))),"Fehler: nicht alle Datenblätter für diesen Speicher wurden vollständig befüllt")</f>
        <v/>
      </c>
    </row>
    <row r="277" spans="1:11" x14ac:dyDescent="0.25">
      <c r="A277" s="142" t="str">
        <f>_xlfn.IFNA(VLOOKUP(B277,Stammdaten!$A$17:$B$300,2,FALSE),"")</f>
        <v/>
      </c>
      <c r="B277" s="59" t="str">
        <f>IF(Stammdaten!A277="","",Stammdaten!A277)</f>
        <v/>
      </c>
      <c r="C277" s="59" t="str">
        <f>IF(B277="","",VLOOKUP(B277,Stammdaten!A277:F560,6,FALSE))</f>
        <v/>
      </c>
      <c r="D277" s="60" t="str">
        <f>IF(A277="","",IF(OR(Beladung!C277="Beladung aus dem Netz eines anderen Netzbetreibers",Beladung!C277="Beladung ohne Netznutzung"),Beladung!C277,"Beladung aus dem Netz der "&amp;Stammdaten!$F$3))</f>
        <v/>
      </c>
      <c r="E277" s="60" t="str">
        <f t="shared" si="8"/>
        <v/>
      </c>
      <c r="F277" s="61" t="str">
        <f>IF(OR(D277="Beladung aus dem Netz eines anderen Netzbetreibers", D277="Beladung ohne Netznutzung"),"",IF(B277="","",SUMIFS('Ergebnis (detailliert)'!$E$17:$E$300,'Ergebnis (detailliert)'!$B$17:$B$300,'Ergebnis (aggregiert)'!$B277,'Ergebnis (detailliert)'!$C$17:$C$300,'Ergebnis (aggregiert)'!$D277)))</f>
        <v/>
      </c>
      <c r="G277" s="62" t="str">
        <f>IF(OR(D277="Beladung aus dem Netz eines anderen Netzbetreibers", D277="Beladung ohne Netznutzung"), "",IF($B277="","",SUMIFS('Ergebnis (detailliert)'!$F$17:$F$300,'Ergebnis (detailliert)'!$B$17:$B$300,'Ergebnis (aggregiert)'!$B277,'Ergebnis (detailliert)'!$C$17:$C$300,'Ergebnis (aggregiert)'!$D277)))</f>
        <v/>
      </c>
      <c r="H277" s="61" t="str">
        <f>IF(OR(D277="Beladung aus dem Netz eines anderen Netzbetreibers", D277="Beladung ohne Netznutzung"), "",IF($B277="","",SUMIFS('Ergebnis (detailliert)'!$I$17:$I$1001,'Ergebnis (detailliert)'!$B$17:$B$1001,'Ergebnis (aggregiert)'!$B277,'Ergebnis (detailliert)'!$C$17:$C$1001,'Ergebnis (aggregiert)'!$D277)))</f>
        <v/>
      </c>
      <c r="I277" s="63" t="str">
        <f>IF(OR(D277="Beladung aus dem Netz eines anderen Netzbetreibers", D277="Beladung ohne Netznutzung"), "",IF($B277="","",SUMIFS('Ergebnis (detailliert)'!$K$17:$K$1001,'Ergebnis (detailliert)'!$B$17:$B$1001,'Ergebnis (aggregiert)'!$B277,'Ergebnis (detailliert)'!$C$17:$C$1001,'Ergebnis (aggregiert)'!$D277)))</f>
        <v/>
      </c>
      <c r="J277" s="64" t="str">
        <f>IF(OR(D277="Beladung aus dem Netz eines anderen Netzbetreibers", D277="Beladung ohne Netznutzung"), "",IF($B277="","",SUMIFS('Ergebnis (detailliert)'!$M$17:$M$1001,'Ergebnis (detailliert)'!$B$17:$B$1001,'Ergebnis (aggregiert)'!$B277,'Ergebnis (detailliert)'!$C$17:$C$1001,'Ergebnis (aggregiert)'!$D277)))</f>
        <v/>
      </c>
      <c r="K277" s="52" t="str">
        <f>IFERROR(IF(ISBLANK(B277),"",IF(COUNTIF(Beladung!$B$17:$B$300,'Ergebnis (aggregiert)'!B277)=0,"Fehler: Reiter 'Beladung des Speichers' wurde für diesen Speicher nicht ausgefüllt",IF(COUNTIF(Entladung!$B$17:$B$300,'Ergebnis (aggregiert)'!B277)=0,"Fehler: Reiter 'Entladung des Speichers' wurde für diesen Speicher nicht ausgefüllt",""))),"Fehler: nicht alle Datenblätter für diesen Speicher wurden vollständig befüllt")</f>
        <v/>
      </c>
    </row>
    <row r="278" spans="1:11" x14ac:dyDescent="0.25">
      <c r="A278" s="142" t="str">
        <f>_xlfn.IFNA(VLOOKUP(B278,Stammdaten!$A$17:$B$300,2,FALSE),"")</f>
        <v/>
      </c>
      <c r="B278" s="59" t="str">
        <f>IF(Stammdaten!A278="","",Stammdaten!A278)</f>
        <v/>
      </c>
      <c r="C278" s="59" t="str">
        <f>IF(B278="","",VLOOKUP(B278,Stammdaten!A278:F561,6,FALSE))</f>
        <v/>
      </c>
      <c r="D278" s="60" t="str">
        <f>IF(A278="","",IF(OR(Beladung!C278="Beladung aus dem Netz eines anderen Netzbetreibers",Beladung!C278="Beladung ohne Netznutzung"),Beladung!C278,"Beladung aus dem Netz der "&amp;Stammdaten!$F$3))</f>
        <v/>
      </c>
      <c r="E278" s="60" t="str">
        <f t="shared" si="8"/>
        <v/>
      </c>
      <c r="F278" s="61" t="str">
        <f>IF(OR(D278="Beladung aus dem Netz eines anderen Netzbetreibers", D278="Beladung ohne Netznutzung"),"",IF(B278="","",SUMIFS('Ergebnis (detailliert)'!$E$17:$E$300,'Ergebnis (detailliert)'!$B$17:$B$300,'Ergebnis (aggregiert)'!$B278,'Ergebnis (detailliert)'!$C$17:$C$300,'Ergebnis (aggregiert)'!$D278)))</f>
        <v/>
      </c>
      <c r="G278" s="62" t="str">
        <f>IF(OR(D278="Beladung aus dem Netz eines anderen Netzbetreibers", D278="Beladung ohne Netznutzung"), "",IF($B278="","",SUMIFS('Ergebnis (detailliert)'!$F$17:$F$300,'Ergebnis (detailliert)'!$B$17:$B$300,'Ergebnis (aggregiert)'!$B278,'Ergebnis (detailliert)'!$C$17:$C$300,'Ergebnis (aggregiert)'!$D278)))</f>
        <v/>
      </c>
      <c r="H278" s="61" t="str">
        <f>IF(OR(D278="Beladung aus dem Netz eines anderen Netzbetreibers", D278="Beladung ohne Netznutzung"), "",IF($B278="","",SUMIFS('Ergebnis (detailliert)'!$I$17:$I$1001,'Ergebnis (detailliert)'!$B$17:$B$1001,'Ergebnis (aggregiert)'!$B278,'Ergebnis (detailliert)'!$C$17:$C$1001,'Ergebnis (aggregiert)'!$D278)))</f>
        <v/>
      </c>
      <c r="I278" s="63" t="str">
        <f>IF(OR(D278="Beladung aus dem Netz eines anderen Netzbetreibers", D278="Beladung ohne Netznutzung"), "",IF($B278="","",SUMIFS('Ergebnis (detailliert)'!$K$17:$K$1001,'Ergebnis (detailliert)'!$B$17:$B$1001,'Ergebnis (aggregiert)'!$B278,'Ergebnis (detailliert)'!$C$17:$C$1001,'Ergebnis (aggregiert)'!$D278)))</f>
        <v/>
      </c>
      <c r="J278" s="64" t="str">
        <f>IF(OR(D278="Beladung aus dem Netz eines anderen Netzbetreibers", D278="Beladung ohne Netznutzung"), "",IF($B278="","",SUMIFS('Ergebnis (detailliert)'!$M$17:$M$1001,'Ergebnis (detailliert)'!$B$17:$B$1001,'Ergebnis (aggregiert)'!$B278,'Ergebnis (detailliert)'!$C$17:$C$1001,'Ergebnis (aggregiert)'!$D278)))</f>
        <v/>
      </c>
      <c r="K278" s="52" t="str">
        <f>IFERROR(IF(ISBLANK(B278),"",IF(COUNTIF(Beladung!$B$17:$B$300,'Ergebnis (aggregiert)'!B278)=0,"Fehler: Reiter 'Beladung des Speichers' wurde für diesen Speicher nicht ausgefüllt",IF(COUNTIF(Entladung!$B$17:$B$300,'Ergebnis (aggregiert)'!B278)=0,"Fehler: Reiter 'Entladung des Speichers' wurde für diesen Speicher nicht ausgefüllt",""))),"Fehler: nicht alle Datenblätter für diesen Speicher wurden vollständig befüllt")</f>
        <v/>
      </c>
    </row>
    <row r="279" spans="1:11" x14ac:dyDescent="0.25">
      <c r="A279" s="142" t="str">
        <f>_xlfn.IFNA(VLOOKUP(B279,Stammdaten!$A$17:$B$300,2,FALSE),"")</f>
        <v/>
      </c>
      <c r="B279" s="59" t="str">
        <f>IF(Stammdaten!A279="","",Stammdaten!A279)</f>
        <v/>
      </c>
      <c r="C279" s="59" t="str">
        <f>IF(B279="","",VLOOKUP(B279,Stammdaten!A279:F562,6,FALSE))</f>
        <v/>
      </c>
      <c r="D279" s="60" t="str">
        <f>IF(A279="","",IF(OR(Beladung!C279="Beladung aus dem Netz eines anderen Netzbetreibers",Beladung!C279="Beladung ohne Netznutzung"),Beladung!C279,"Beladung aus dem Netz der "&amp;Stammdaten!$F$3))</f>
        <v/>
      </c>
      <c r="E279" s="60" t="str">
        <f t="shared" si="8"/>
        <v/>
      </c>
      <c r="F279" s="61" t="str">
        <f>IF(OR(D279="Beladung aus dem Netz eines anderen Netzbetreibers", D279="Beladung ohne Netznutzung"),"",IF(B279="","",SUMIFS('Ergebnis (detailliert)'!$E$17:$E$300,'Ergebnis (detailliert)'!$B$17:$B$300,'Ergebnis (aggregiert)'!$B279,'Ergebnis (detailliert)'!$C$17:$C$300,'Ergebnis (aggregiert)'!$D279)))</f>
        <v/>
      </c>
      <c r="G279" s="62" t="str">
        <f>IF(OR(D279="Beladung aus dem Netz eines anderen Netzbetreibers", D279="Beladung ohne Netznutzung"), "",IF($B279="","",SUMIFS('Ergebnis (detailliert)'!$F$17:$F$300,'Ergebnis (detailliert)'!$B$17:$B$300,'Ergebnis (aggregiert)'!$B279,'Ergebnis (detailliert)'!$C$17:$C$300,'Ergebnis (aggregiert)'!$D279)))</f>
        <v/>
      </c>
      <c r="H279" s="61" t="str">
        <f>IF(OR(D279="Beladung aus dem Netz eines anderen Netzbetreibers", D279="Beladung ohne Netznutzung"), "",IF($B279="","",SUMIFS('Ergebnis (detailliert)'!$I$17:$I$1001,'Ergebnis (detailliert)'!$B$17:$B$1001,'Ergebnis (aggregiert)'!$B279,'Ergebnis (detailliert)'!$C$17:$C$1001,'Ergebnis (aggregiert)'!$D279)))</f>
        <v/>
      </c>
      <c r="I279" s="63" t="str">
        <f>IF(OR(D279="Beladung aus dem Netz eines anderen Netzbetreibers", D279="Beladung ohne Netznutzung"), "",IF($B279="","",SUMIFS('Ergebnis (detailliert)'!$K$17:$K$1001,'Ergebnis (detailliert)'!$B$17:$B$1001,'Ergebnis (aggregiert)'!$B279,'Ergebnis (detailliert)'!$C$17:$C$1001,'Ergebnis (aggregiert)'!$D279)))</f>
        <v/>
      </c>
      <c r="J279" s="64" t="str">
        <f>IF(OR(D279="Beladung aus dem Netz eines anderen Netzbetreibers", D279="Beladung ohne Netznutzung"), "",IF($B279="","",SUMIFS('Ergebnis (detailliert)'!$M$17:$M$1001,'Ergebnis (detailliert)'!$B$17:$B$1001,'Ergebnis (aggregiert)'!$B279,'Ergebnis (detailliert)'!$C$17:$C$1001,'Ergebnis (aggregiert)'!$D279)))</f>
        <v/>
      </c>
      <c r="K279" s="52" t="str">
        <f>IFERROR(IF(ISBLANK(B279),"",IF(COUNTIF(Beladung!$B$17:$B$300,'Ergebnis (aggregiert)'!B279)=0,"Fehler: Reiter 'Beladung des Speichers' wurde für diesen Speicher nicht ausgefüllt",IF(COUNTIF(Entladung!$B$17:$B$300,'Ergebnis (aggregiert)'!B279)=0,"Fehler: Reiter 'Entladung des Speichers' wurde für diesen Speicher nicht ausgefüllt",""))),"Fehler: nicht alle Datenblätter für diesen Speicher wurden vollständig befüllt")</f>
        <v/>
      </c>
    </row>
    <row r="280" spans="1:11" x14ac:dyDescent="0.25">
      <c r="A280" s="142" t="str">
        <f>_xlfn.IFNA(VLOOKUP(B280,Stammdaten!$A$17:$B$300,2,FALSE),"")</f>
        <v/>
      </c>
      <c r="B280" s="59" t="str">
        <f>IF(Stammdaten!A280="","",Stammdaten!A280)</f>
        <v/>
      </c>
      <c r="C280" s="59" t="str">
        <f>IF(B280="","",VLOOKUP(B280,Stammdaten!A280:F563,6,FALSE))</f>
        <v/>
      </c>
      <c r="D280" s="60" t="str">
        <f>IF(A280="","",IF(OR(Beladung!C280="Beladung aus dem Netz eines anderen Netzbetreibers",Beladung!C280="Beladung ohne Netznutzung"),Beladung!C280,"Beladung aus dem Netz der "&amp;Stammdaten!$F$3))</f>
        <v/>
      </c>
      <c r="E280" s="60" t="str">
        <f t="shared" si="8"/>
        <v/>
      </c>
      <c r="F280" s="61" t="str">
        <f>IF(OR(D280="Beladung aus dem Netz eines anderen Netzbetreibers", D280="Beladung ohne Netznutzung"),"",IF(B280="","",SUMIFS('Ergebnis (detailliert)'!$E$17:$E$300,'Ergebnis (detailliert)'!$B$17:$B$300,'Ergebnis (aggregiert)'!$B280,'Ergebnis (detailliert)'!$C$17:$C$300,'Ergebnis (aggregiert)'!$D280)))</f>
        <v/>
      </c>
      <c r="G280" s="62" t="str">
        <f>IF(OR(D280="Beladung aus dem Netz eines anderen Netzbetreibers", D280="Beladung ohne Netznutzung"), "",IF($B280="","",SUMIFS('Ergebnis (detailliert)'!$F$17:$F$300,'Ergebnis (detailliert)'!$B$17:$B$300,'Ergebnis (aggregiert)'!$B280,'Ergebnis (detailliert)'!$C$17:$C$300,'Ergebnis (aggregiert)'!$D280)))</f>
        <v/>
      </c>
      <c r="H280" s="61" t="str">
        <f>IF(OR(D280="Beladung aus dem Netz eines anderen Netzbetreibers", D280="Beladung ohne Netznutzung"), "",IF($B280="","",SUMIFS('Ergebnis (detailliert)'!$I$17:$I$1001,'Ergebnis (detailliert)'!$B$17:$B$1001,'Ergebnis (aggregiert)'!$B280,'Ergebnis (detailliert)'!$C$17:$C$1001,'Ergebnis (aggregiert)'!$D280)))</f>
        <v/>
      </c>
      <c r="I280" s="63" t="str">
        <f>IF(OR(D280="Beladung aus dem Netz eines anderen Netzbetreibers", D280="Beladung ohne Netznutzung"), "",IF($B280="","",SUMIFS('Ergebnis (detailliert)'!$K$17:$K$1001,'Ergebnis (detailliert)'!$B$17:$B$1001,'Ergebnis (aggregiert)'!$B280,'Ergebnis (detailliert)'!$C$17:$C$1001,'Ergebnis (aggregiert)'!$D280)))</f>
        <v/>
      </c>
      <c r="J280" s="64" t="str">
        <f>IF(OR(D280="Beladung aus dem Netz eines anderen Netzbetreibers", D280="Beladung ohne Netznutzung"), "",IF($B280="","",SUMIFS('Ergebnis (detailliert)'!$M$17:$M$1001,'Ergebnis (detailliert)'!$B$17:$B$1001,'Ergebnis (aggregiert)'!$B280,'Ergebnis (detailliert)'!$C$17:$C$1001,'Ergebnis (aggregiert)'!$D280)))</f>
        <v/>
      </c>
      <c r="K280" s="52" t="str">
        <f>IFERROR(IF(ISBLANK(B280),"",IF(COUNTIF(Beladung!$B$17:$B$300,'Ergebnis (aggregiert)'!B280)=0,"Fehler: Reiter 'Beladung des Speichers' wurde für diesen Speicher nicht ausgefüllt",IF(COUNTIF(Entladung!$B$17:$B$300,'Ergebnis (aggregiert)'!B280)=0,"Fehler: Reiter 'Entladung des Speichers' wurde für diesen Speicher nicht ausgefüllt",""))),"Fehler: nicht alle Datenblätter für diesen Speicher wurden vollständig befüllt")</f>
        <v/>
      </c>
    </row>
    <row r="281" spans="1:11" x14ac:dyDescent="0.25">
      <c r="A281" s="142" t="str">
        <f>_xlfn.IFNA(VLOOKUP(B281,Stammdaten!$A$17:$B$300,2,FALSE),"")</f>
        <v/>
      </c>
      <c r="B281" s="59" t="str">
        <f>IF(Stammdaten!A281="","",Stammdaten!A281)</f>
        <v/>
      </c>
      <c r="C281" s="59" t="str">
        <f>IF(B281="","",VLOOKUP(B281,Stammdaten!A281:F564,6,FALSE))</f>
        <v/>
      </c>
      <c r="D281" s="60" t="str">
        <f>IF(A281="","",IF(OR(Beladung!C281="Beladung aus dem Netz eines anderen Netzbetreibers",Beladung!C281="Beladung ohne Netznutzung"),Beladung!C281,"Beladung aus dem Netz der "&amp;Stammdaten!$F$3))</f>
        <v/>
      </c>
      <c r="E281" s="60" t="str">
        <f t="shared" si="8"/>
        <v/>
      </c>
      <c r="F281" s="61" t="str">
        <f>IF(OR(D281="Beladung aus dem Netz eines anderen Netzbetreibers", D281="Beladung ohne Netznutzung"),"",IF(B281="","",SUMIFS('Ergebnis (detailliert)'!$E$17:$E$300,'Ergebnis (detailliert)'!$B$17:$B$300,'Ergebnis (aggregiert)'!$B281,'Ergebnis (detailliert)'!$C$17:$C$300,'Ergebnis (aggregiert)'!$D281)))</f>
        <v/>
      </c>
      <c r="G281" s="62" t="str">
        <f>IF(OR(D281="Beladung aus dem Netz eines anderen Netzbetreibers", D281="Beladung ohne Netznutzung"), "",IF($B281="","",SUMIFS('Ergebnis (detailliert)'!$F$17:$F$300,'Ergebnis (detailliert)'!$B$17:$B$300,'Ergebnis (aggregiert)'!$B281,'Ergebnis (detailliert)'!$C$17:$C$300,'Ergebnis (aggregiert)'!$D281)))</f>
        <v/>
      </c>
      <c r="H281" s="61" t="str">
        <f>IF(OR(D281="Beladung aus dem Netz eines anderen Netzbetreibers", D281="Beladung ohne Netznutzung"), "",IF($B281="","",SUMIFS('Ergebnis (detailliert)'!$I$17:$I$1001,'Ergebnis (detailliert)'!$B$17:$B$1001,'Ergebnis (aggregiert)'!$B281,'Ergebnis (detailliert)'!$C$17:$C$1001,'Ergebnis (aggregiert)'!$D281)))</f>
        <v/>
      </c>
      <c r="I281" s="63" t="str">
        <f>IF(OR(D281="Beladung aus dem Netz eines anderen Netzbetreibers", D281="Beladung ohne Netznutzung"), "",IF($B281="","",SUMIFS('Ergebnis (detailliert)'!$K$17:$K$1001,'Ergebnis (detailliert)'!$B$17:$B$1001,'Ergebnis (aggregiert)'!$B281,'Ergebnis (detailliert)'!$C$17:$C$1001,'Ergebnis (aggregiert)'!$D281)))</f>
        <v/>
      </c>
      <c r="J281" s="64" t="str">
        <f>IF(OR(D281="Beladung aus dem Netz eines anderen Netzbetreibers", D281="Beladung ohne Netznutzung"), "",IF($B281="","",SUMIFS('Ergebnis (detailliert)'!$M$17:$M$1001,'Ergebnis (detailliert)'!$B$17:$B$1001,'Ergebnis (aggregiert)'!$B281,'Ergebnis (detailliert)'!$C$17:$C$1001,'Ergebnis (aggregiert)'!$D281)))</f>
        <v/>
      </c>
      <c r="K281" s="52" t="str">
        <f>IFERROR(IF(ISBLANK(B281),"",IF(COUNTIF(Beladung!$B$17:$B$300,'Ergebnis (aggregiert)'!B281)=0,"Fehler: Reiter 'Beladung des Speichers' wurde für diesen Speicher nicht ausgefüllt",IF(COUNTIF(Entladung!$B$17:$B$300,'Ergebnis (aggregiert)'!B281)=0,"Fehler: Reiter 'Entladung des Speichers' wurde für diesen Speicher nicht ausgefüllt",""))),"Fehler: nicht alle Datenblätter für diesen Speicher wurden vollständig befüllt")</f>
        <v/>
      </c>
    </row>
    <row r="282" spans="1:11" x14ac:dyDescent="0.25">
      <c r="A282" s="142" t="str">
        <f>_xlfn.IFNA(VLOOKUP(B282,Stammdaten!$A$17:$B$300,2,FALSE),"")</f>
        <v/>
      </c>
      <c r="B282" s="59" t="str">
        <f>IF(Stammdaten!A282="","",Stammdaten!A282)</f>
        <v/>
      </c>
      <c r="C282" s="59" t="str">
        <f>IF(B282="","",VLOOKUP(B282,Stammdaten!A282:F565,6,FALSE))</f>
        <v/>
      </c>
      <c r="D282" s="60" t="str">
        <f>IF(A282="","",IF(OR(Beladung!C282="Beladung aus dem Netz eines anderen Netzbetreibers",Beladung!C282="Beladung ohne Netznutzung"),Beladung!C282,"Beladung aus dem Netz der "&amp;Stammdaten!$F$3))</f>
        <v/>
      </c>
      <c r="E282" s="60" t="str">
        <f t="shared" si="8"/>
        <v/>
      </c>
      <c r="F282" s="61" t="str">
        <f>IF(OR(D282="Beladung aus dem Netz eines anderen Netzbetreibers", D282="Beladung ohne Netznutzung"),"",IF(B282="","",SUMIFS('Ergebnis (detailliert)'!$E$17:$E$300,'Ergebnis (detailliert)'!$B$17:$B$300,'Ergebnis (aggregiert)'!$B282,'Ergebnis (detailliert)'!$C$17:$C$300,'Ergebnis (aggregiert)'!$D282)))</f>
        <v/>
      </c>
      <c r="G282" s="62" t="str">
        <f>IF(OR(D282="Beladung aus dem Netz eines anderen Netzbetreibers", D282="Beladung ohne Netznutzung"), "",IF($B282="","",SUMIFS('Ergebnis (detailliert)'!$F$17:$F$300,'Ergebnis (detailliert)'!$B$17:$B$300,'Ergebnis (aggregiert)'!$B282,'Ergebnis (detailliert)'!$C$17:$C$300,'Ergebnis (aggregiert)'!$D282)))</f>
        <v/>
      </c>
      <c r="H282" s="61" t="str">
        <f>IF(OR(D282="Beladung aus dem Netz eines anderen Netzbetreibers", D282="Beladung ohne Netznutzung"), "",IF($B282="","",SUMIFS('Ergebnis (detailliert)'!$I$17:$I$1001,'Ergebnis (detailliert)'!$B$17:$B$1001,'Ergebnis (aggregiert)'!$B282,'Ergebnis (detailliert)'!$C$17:$C$1001,'Ergebnis (aggregiert)'!$D282)))</f>
        <v/>
      </c>
      <c r="I282" s="63" t="str">
        <f>IF(OR(D282="Beladung aus dem Netz eines anderen Netzbetreibers", D282="Beladung ohne Netznutzung"), "",IF($B282="","",SUMIFS('Ergebnis (detailliert)'!$K$17:$K$1001,'Ergebnis (detailliert)'!$B$17:$B$1001,'Ergebnis (aggregiert)'!$B282,'Ergebnis (detailliert)'!$C$17:$C$1001,'Ergebnis (aggregiert)'!$D282)))</f>
        <v/>
      </c>
      <c r="J282" s="64" t="str">
        <f>IF(OR(D282="Beladung aus dem Netz eines anderen Netzbetreibers", D282="Beladung ohne Netznutzung"), "",IF($B282="","",SUMIFS('Ergebnis (detailliert)'!$M$17:$M$1001,'Ergebnis (detailliert)'!$B$17:$B$1001,'Ergebnis (aggregiert)'!$B282,'Ergebnis (detailliert)'!$C$17:$C$1001,'Ergebnis (aggregiert)'!$D282)))</f>
        <v/>
      </c>
      <c r="K282" s="52" t="str">
        <f>IFERROR(IF(ISBLANK(B282),"",IF(COUNTIF(Beladung!$B$17:$B$300,'Ergebnis (aggregiert)'!B282)=0,"Fehler: Reiter 'Beladung des Speichers' wurde für diesen Speicher nicht ausgefüllt",IF(COUNTIF(Entladung!$B$17:$B$300,'Ergebnis (aggregiert)'!B282)=0,"Fehler: Reiter 'Entladung des Speichers' wurde für diesen Speicher nicht ausgefüllt",""))),"Fehler: nicht alle Datenblätter für diesen Speicher wurden vollständig befüllt")</f>
        <v/>
      </c>
    </row>
    <row r="283" spans="1:11" x14ac:dyDescent="0.25">
      <c r="A283" s="142" t="str">
        <f>_xlfn.IFNA(VLOOKUP(B283,Stammdaten!$A$17:$B$300,2,FALSE),"")</f>
        <v/>
      </c>
      <c r="B283" s="59" t="str">
        <f>IF(Stammdaten!A283="","",Stammdaten!A283)</f>
        <v/>
      </c>
      <c r="C283" s="59" t="str">
        <f>IF(B283="","",VLOOKUP(B283,Stammdaten!A283:F566,6,FALSE))</f>
        <v/>
      </c>
      <c r="D283" s="60" t="str">
        <f>IF(A283="","",IF(OR(Beladung!C283="Beladung aus dem Netz eines anderen Netzbetreibers",Beladung!C283="Beladung ohne Netznutzung"),Beladung!C283,"Beladung aus dem Netz der "&amp;Stammdaten!$F$3))</f>
        <v/>
      </c>
      <c r="E283" s="60" t="str">
        <f t="shared" si="8"/>
        <v/>
      </c>
      <c r="F283" s="61" t="str">
        <f>IF(OR(D283="Beladung aus dem Netz eines anderen Netzbetreibers", D283="Beladung ohne Netznutzung"),"",IF(B283="","",SUMIFS('Ergebnis (detailliert)'!$E$17:$E$300,'Ergebnis (detailliert)'!$B$17:$B$300,'Ergebnis (aggregiert)'!$B283,'Ergebnis (detailliert)'!$C$17:$C$300,'Ergebnis (aggregiert)'!$D283)))</f>
        <v/>
      </c>
      <c r="G283" s="62" t="str">
        <f>IF(OR(D283="Beladung aus dem Netz eines anderen Netzbetreibers", D283="Beladung ohne Netznutzung"), "",IF($B283="","",SUMIFS('Ergebnis (detailliert)'!$F$17:$F$300,'Ergebnis (detailliert)'!$B$17:$B$300,'Ergebnis (aggregiert)'!$B283,'Ergebnis (detailliert)'!$C$17:$C$300,'Ergebnis (aggregiert)'!$D283)))</f>
        <v/>
      </c>
      <c r="H283" s="61" t="str">
        <f>IF(OR(D283="Beladung aus dem Netz eines anderen Netzbetreibers", D283="Beladung ohne Netznutzung"), "",IF($B283="","",SUMIFS('Ergebnis (detailliert)'!$I$17:$I$1001,'Ergebnis (detailliert)'!$B$17:$B$1001,'Ergebnis (aggregiert)'!$B283,'Ergebnis (detailliert)'!$C$17:$C$1001,'Ergebnis (aggregiert)'!$D283)))</f>
        <v/>
      </c>
      <c r="I283" s="63" t="str">
        <f>IF(OR(D283="Beladung aus dem Netz eines anderen Netzbetreibers", D283="Beladung ohne Netznutzung"), "",IF($B283="","",SUMIFS('Ergebnis (detailliert)'!$K$17:$K$1001,'Ergebnis (detailliert)'!$B$17:$B$1001,'Ergebnis (aggregiert)'!$B283,'Ergebnis (detailliert)'!$C$17:$C$1001,'Ergebnis (aggregiert)'!$D283)))</f>
        <v/>
      </c>
      <c r="J283" s="64" t="str">
        <f>IF(OR(D283="Beladung aus dem Netz eines anderen Netzbetreibers", D283="Beladung ohne Netznutzung"), "",IF($B283="","",SUMIFS('Ergebnis (detailliert)'!$M$17:$M$1001,'Ergebnis (detailliert)'!$B$17:$B$1001,'Ergebnis (aggregiert)'!$B283,'Ergebnis (detailliert)'!$C$17:$C$1001,'Ergebnis (aggregiert)'!$D283)))</f>
        <v/>
      </c>
      <c r="K283" s="52" t="str">
        <f>IFERROR(IF(ISBLANK(B283),"",IF(COUNTIF(Beladung!$B$17:$B$300,'Ergebnis (aggregiert)'!B283)=0,"Fehler: Reiter 'Beladung des Speichers' wurde für diesen Speicher nicht ausgefüllt",IF(COUNTIF(Entladung!$B$17:$B$300,'Ergebnis (aggregiert)'!B283)=0,"Fehler: Reiter 'Entladung des Speichers' wurde für diesen Speicher nicht ausgefüllt",""))),"Fehler: nicht alle Datenblätter für diesen Speicher wurden vollständig befüllt")</f>
        <v/>
      </c>
    </row>
    <row r="284" spans="1:11" x14ac:dyDescent="0.25">
      <c r="A284" s="142" t="str">
        <f>_xlfn.IFNA(VLOOKUP(B284,Stammdaten!$A$17:$B$300,2,FALSE),"")</f>
        <v/>
      </c>
      <c r="B284" s="59" t="str">
        <f>IF(Stammdaten!A284="","",Stammdaten!A284)</f>
        <v/>
      </c>
      <c r="C284" s="59" t="str">
        <f>IF(B284="","",VLOOKUP(B284,Stammdaten!A284:F567,6,FALSE))</f>
        <v/>
      </c>
      <c r="D284" s="60" t="str">
        <f>IF(A284="","",IF(OR(Beladung!C284="Beladung aus dem Netz eines anderen Netzbetreibers",Beladung!C284="Beladung ohne Netznutzung"),Beladung!C284,"Beladung aus dem Netz der "&amp;Stammdaten!$F$3))</f>
        <v/>
      </c>
      <c r="E284" s="60" t="str">
        <f t="shared" si="8"/>
        <v/>
      </c>
      <c r="F284" s="61" t="str">
        <f>IF(OR(D284="Beladung aus dem Netz eines anderen Netzbetreibers", D284="Beladung ohne Netznutzung"),"",IF(B284="","",SUMIFS('Ergebnis (detailliert)'!$E$17:$E$300,'Ergebnis (detailliert)'!$B$17:$B$300,'Ergebnis (aggregiert)'!$B284,'Ergebnis (detailliert)'!$C$17:$C$300,'Ergebnis (aggregiert)'!$D284)))</f>
        <v/>
      </c>
      <c r="G284" s="62" t="str">
        <f>IF(OR(D284="Beladung aus dem Netz eines anderen Netzbetreibers", D284="Beladung ohne Netznutzung"), "",IF($B284="","",SUMIFS('Ergebnis (detailliert)'!$F$17:$F$300,'Ergebnis (detailliert)'!$B$17:$B$300,'Ergebnis (aggregiert)'!$B284,'Ergebnis (detailliert)'!$C$17:$C$300,'Ergebnis (aggregiert)'!$D284)))</f>
        <v/>
      </c>
      <c r="H284" s="61" t="str">
        <f>IF(OR(D284="Beladung aus dem Netz eines anderen Netzbetreibers", D284="Beladung ohne Netznutzung"), "",IF($B284="","",SUMIFS('Ergebnis (detailliert)'!$I$17:$I$1001,'Ergebnis (detailliert)'!$B$17:$B$1001,'Ergebnis (aggregiert)'!$B284,'Ergebnis (detailliert)'!$C$17:$C$1001,'Ergebnis (aggregiert)'!$D284)))</f>
        <v/>
      </c>
      <c r="I284" s="63" t="str">
        <f>IF(OR(D284="Beladung aus dem Netz eines anderen Netzbetreibers", D284="Beladung ohne Netznutzung"), "",IF($B284="","",SUMIFS('Ergebnis (detailliert)'!$K$17:$K$1001,'Ergebnis (detailliert)'!$B$17:$B$1001,'Ergebnis (aggregiert)'!$B284,'Ergebnis (detailliert)'!$C$17:$C$1001,'Ergebnis (aggregiert)'!$D284)))</f>
        <v/>
      </c>
      <c r="J284" s="64" t="str">
        <f>IF(OR(D284="Beladung aus dem Netz eines anderen Netzbetreibers", D284="Beladung ohne Netznutzung"), "",IF($B284="","",SUMIFS('Ergebnis (detailliert)'!$M$17:$M$1001,'Ergebnis (detailliert)'!$B$17:$B$1001,'Ergebnis (aggregiert)'!$B284,'Ergebnis (detailliert)'!$C$17:$C$1001,'Ergebnis (aggregiert)'!$D284)))</f>
        <v/>
      </c>
      <c r="K284" s="52" t="str">
        <f>IFERROR(IF(ISBLANK(B284),"",IF(COUNTIF(Beladung!$B$17:$B$300,'Ergebnis (aggregiert)'!B284)=0,"Fehler: Reiter 'Beladung des Speichers' wurde für diesen Speicher nicht ausgefüllt",IF(COUNTIF(Entladung!$B$17:$B$300,'Ergebnis (aggregiert)'!B284)=0,"Fehler: Reiter 'Entladung des Speichers' wurde für diesen Speicher nicht ausgefüllt",""))),"Fehler: nicht alle Datenblätter für diesen Speicher wurden vollständig befüllt")</f>
        <v/>
      </c>
    </row>
    <row r="285" spans="1:11" x14ac:dyDescent="0.25">
      <c r="A285" s="142" t="str">
        <f>_xlfn.IFNA(VLOOKUP(B285,Stammdaten!$A$17:$B$300,2,FALSE),"")</f>
        <v/>
      </c>
      <c r="B285" s="59" t="str">
        <f>IF(Stammdaten!A285="","",Stammdaten!A285)</f>
        <v/>
      </c>
      <c r="C285" s="59" t="str">
        <f>IF(B285="","",VLOOKUP(B285,Stammdaten!A285:F568,6,FALSE))</f>
        <v/>
      </c>
      <c r="D285" s="60" t="str">
        <f>IF(A285="","",IF(OR(Beladung!C285="Beladung aus dem Netz eines anderen Netzbetreibers",Beladung!C285="Beladung ohne Netznutzung"),Beladung!C285,"Beladung aus dem Netz der "&amp;Stammdaten!$F$3))</f>
        <v/>
      </c>
      <c r="E285" s="60" t="str">
        <f t="shared" si="8"/>
        <v/>
      </c>
      <c r="F285" s="61" t="str">
        <f>IF(OR(D285="Beladung aus dem Netz eines anderen Netzbetreibers", D285="Beladung ohne Netznutzung"),"",IF(B285="","",SUMIFS('Ergebnis (detailliert)'!$E$17:$E$300,'Ergebnis (detailliert)'!$B$17:$B$300,'Ergebnis (aggregiert)'!$B285,'Ergebnis (detailliert)'!$C$17:$C$300,'Ergebnis (aggregiert)'!$D285)))</f>
        <v/>
      </c>
      <c r="G285" s="62" t="str">
        <f>IF(OR(D285="Beladung aus dem Netz eines anderen Netzbetreibers", D285="Beladung ohne Netznutzung"), "",IF($B285="","",SUMIFS('Ergebnis (detailliert)'!$F$17:$F$300,'Ergebnis (detailliert)'!$B$17:$B$300,'Ergebnis (aggregiert)'!$B285,'Ergebnis (detailliert)'!$C$17:$C$300,'Ergebnis (aggregiert)'!$D285)))</f>
        <v/>
      </c>
      <c r="H285" s="61" t="str">
        <f>IF(OR(D285="Beladung aus dem Netz eines anderen Netzbetreibers", D285="Beladung ohne Netznutzung"), "",IF($B285="","",SUMIFS('Ergebnis (detailliert)'!$I$17:$I$1001,'Ergebnis (detailliert)'!$B$17:$B$1001,'Ergebnis (aggregiert)'!$B285,'Ergebnis (detailliert)'!$C$17:$C$1001,'Ergebnis (aggregiert)'!$D285)))</f>
        <v/>
      </c>
      <c r="I285" s="63" t="str">
        <f>IF(OR(D285="Beladung aus dem Netz eines anderen Netzbetreibers", D285="Beladung ohne Netznutzung"), "",IF($B285="","",SUMIFS('Ergebnis (detailliert)'!$K$17:$K$1001,'Ergebnis (detailliert)'!$B$17:$B$1001,'Ergebnis (aggregiert)'!$B285,'Ergebnis (detailliert)'!$C$17:$C$1001,'Ergebnis (aggregiert)'!$D285)))</f>
        <v/>
      </c>
      <c r="J285" s="64" t="str">
        <f>IF(OR(D285="Beladung aus dem Netz eines anderen Netzbetreibers", D285="Beladung ohne Netznutzung"), "",IF($B285="","",SUMIFS('Ergebnis (detailliert)'!$M$17:$M$1001,'Ergebnis (detailliert)'!$B$17:$B$1001,'Ergebnis (aggregiert)'!$B285,'Ergebnis (detailliert)'!$C$17:$C$1001,'Ergebnis (aggregiert)'!$D285)))</f>
        <v/>
      </c>
      <c r="K285" s="52" t="str">
        <f>IFERROR(IF(ISBLANK(B285),"",IF(COUNTIF(Beladung!$B$17:$B$300,'Ergebnis (aggregiert)'!B285)=0,"Fehler: Reiter 'Beladung des Speichers' wurde für diesen Speicher nicht ausgefüllt",IF(COUNTIF(Entladung!$B$17:$B$300,'Ergebnis (aggregiert)'!B285)=0,"Fehler: Reiter 'Entladung des Speichers' wurde für diesen Speicher nicht ausgefüllt",""))),"Fehler: nicht alle Datenblätter für diesen Speicher wurden vollständig befüllt")</f>
        <v/>
      </c>
    </row>
    <row r="286" spans="1:11" x14ac:dyDescent="0.25">
      <c r="A286" s="142" t="str">
        <f>_xlfn.IFNA(VLOOKUP(B286,Stammdaten!$A$17:$B$300,2,FALSE),"")</f>
        <v/>
      </c>
      <c r="B286" s="59" t="str">
        <f>IF(Stammdaten!A286="","",Stammdaten!A286)</f>
        <v/>
      </c>
      <c r="C286" s="59" t="str">
        <f>IF(B286="","",VLOOKUP(B286,Stammdaten!A286:F569,6,FALSE))</f>
        <v/>
      </c>
      <c r="D286" s="60" t="str">
        <f>IF(A286="","",IF(OR(Beladung!C286="Beladung aus dem Netz eines anderen Netzbetreibers",Beladung!C286="Beladung ohne Netznutzung"),Beladung!C286,"Beladung aus dem Netz der "&amp;Stammdaten!$F$3))</f>
        <v/>
      </c>
      <c r="E286" s="60" t="str">
        <f t="shared" si="8"/>
        <v/>
      </c>
      <c r="F286" s="61" t="str">
        <f>IF(OR(D286="Beladung aus dem Netz eines anderen Netzbetreibers", D286="Beladung ohne Netznutzung"),"",IF(B286="","",SUMIFS('Ergebnis (detailliert)'!$E$17:$E$300,'Ergebnis (detailliert)'!$B$17:$B$300,'Ergebnis (aggregiert)'!$B286,'Ergebnis (detailliert)'!$C$17:$C$300,'Ergebnis (aggregiert)'!$D286)))</f>
        <v/>
      </c>
      <c r="G286" s="62" t="str">
        <f>IF(OR(D286="Beladung aus dem Netz eines anderen Netzbetreibers", D286="Beladung ohne Netznutzung"), "",IF($B286="","",SUMIFS('Ergebnis (detailliert)'!$F$17:$F$300,'Ergebnis (detailliert)'!$B$17:$B$300,'Ergebnis (aggregiert)'!$B286,'Ergebnis (detailliert)'!$C$17:$C$300,'Ergebnis (aggregiert)'!$D286)))</f>
        <v/>
      </c>
      <c r="H286" s="61" t="str">
        <f>IF(OR(D286="Beladung aus dem Netz eines anderen Netzbetreibers", D286="Beladung ohne Netznutzung"), "",IF($B286="","",SUMIFS('Ergebnis (detailliert)'!$I$17:$I$1001,'Ergebnis (detailliert)'!$B$17:$B$1001,'Ergebnis (aggregiert)'!$B286,'Ergebnis (detailliert)'!$C$17:$C$1001,'Ergebnis (aggregiert)'!$D286)))</f>
        <v/>
      </c>
      <c r="I286" s="63" t="str">
        <f>IF(OR(D286="Beladung aus dem Netz eines anderen Netzbetreibers", D286="Beladung ohne Netznutzung"), "",IF($B286="","",SUMIFS('Ergebnis (detailliert)'!$K$17:$K$1001,'Ergebnis (detailliert)'!$B$17:$B$1001,'Ergebnis (aggregiert)'!$B286,'Ergebnis (detailliert)'!$C$17:$C$1001,'Ergebnis (aggregiert)'!$D286)))</f>
        <v/>
      </c>
      <c r="J286" s="64" t="str">
        <f>IF(OR(D286="Beladung aus dem Netz eines anderen Netzbetreibers", D286="Beladung ohne Netznutzung"), "",IF($B286="","",SUMIFS('Ergebnis (detailliert)'!$M$17:$M$1001,'Ergebnis (detailliert)'!$B$17:$B$1001,'Ergebnis (aggregiert)'!$B286,'Ergebnis (detailliert)'!$C$17:$C$1001,'Ergebnis (aggregiert)'!$D286)))</f>
        <v/>
      </c>
      <c r="K286" s="52" t="str">
        <f>IFERROR(IF(ISBLANK(B286),"",IF(COUNTIF(Beladung!$B$17:$B$300,'Ergebnis (aggregiert)'!B286)=0,"Fehler: Reiter 'Beladung des Speichers' wurde für diesen Speicher nicht ausgefüllt",IF(COUNTIF(Entladung!$B$17:$B$300,'Ergebnis (aggregiert)'!B286)=0,"Fehler: Reiter 'Entladung des Speichers' wurde für diesen Speicher nicht ausgefüllt",""))),"Fehler: nicht alle Datenblätter für diesen Speicher wurden vollständig befüllt")</f>
        <v/>
      </c>
    </row>
    <row r="287" spans="1:11" x14ac:dyDescent="0.25">
      <c r="A287" s="142" t="str">
        <f>_xlfn.IFNA(VLOOKUP(B287,Stammdaten!$A$17:$B$300,2,FALSE),"")</f>
        <v/>
      </c>
      <c r="B287" s="59" t="str">
        <f>IF(Stammdaten!A287="","",Stammdaten!A287)</f>
        <v/>
      </c>
      <c r="C287" s="59" t="str">
        <f>IF(B287="","",VLOOKUP(B287,Stammdaten!A287:F570,6,FALSE))</f>
        <v/>
      </c>
      <c r="D287" s="60" t="str">
        <f>IF(A287="","",IF(OR(Beladung!C287="Beladung aus dem Netz eines anderen Netzbetreibers",Beladung!C287="Beladung ohne Netznutzung"),Beladung!C287,"Beladung aus dem Netz der "&amp;Stammdaten!$F$3))</f>
        <v/>
      </c>
      <c r="E287" s="60" t="str">
        <f t="shared" si="8"/>
        <v/>
      </c>
      <c r="F287" s="61" t="str">
        <f>IF(OR(D287="Beladung aus dem Netz eines anderen Netzbetreibers", D287="Beladung ohne Netznutzung"),"",IF(B287="","",SUMIFS('Ergebnis (detailliert)'!$E$17:$E$300,'Ergebnis (detailliert)'!$B$17:$B$300,'Ergebnis (aggregiert)'!$B287,'Ergebnis (detailliert)'!$C$17:$C$300,'Ergebnis (aggregiert)'!$D287)))</f>
        <v/>
      </c>
      <c r="G287" s="62" t="str">
        <f>IF(OR(D287="Beladung aus dem Netz eines anderen Netzbetreibers", D287="Beladung ohne Netznutzung"), "",IF($B287="","",SUMIFS('Ergebnis (detailliert)'!$F$17:$F$300,'Ergebnis (detailliert)'!$B$17:$B$300,'Ergebnis (aggregiert)'!$B287,'Ergebnis (detailliert)'!$C$17:$C$300,'Ergebnis (aggregiert)'!$D287)))</f>
        <v/>
      </c>
      <c r="H287" s="61" t="str">
        <f>IF(OR(D287="Beladung aus dem Netz eines anderen Netzbetreibers", D287="Beladung ohne Netznutzung"), "",IF($B287="","",SUMIFS('Ergebnis (detailliert)'!$I$17:$I$1001,'Ergebnis (detailliert)'!$B$17:$B$1001,'Ergebnis (aggregiert)'!$B287,'Ergebnis (detailliert)'!$C$17:$C$1001,'Ergebnis (aggregiert)'!$D287)))</f>
        <v/>
      </c>
      <c r="I287" s="63" t="str">
        <f>IF(OR(D287="Beladung aus dem Netz eines anderen Netzbetreibers", D287="Beladung ohne Netznutzung"), "",IF($B287="","",SUMIFS('Ergebnis (detailliert)'!$K$17:$K$1001,'Ergebnis (detailliert)'!$B$17:$B$1001,'Ergebnis (aggregiert)'!$B287,'Ergebnis (detailliert)'!$C$17:$C$1001,'Ergebnis (aggregiert)'!$D287)))</f>
        <v/>
      </c>
      <c r="J287" s="64" t="str">
        <f>IF(OR(D287="Beladung aus dem Netz eines anderen Netzbetreibers", D287="Beladung ohne Netznutzung"), "",IF($B287="","",SUMIFS('Ergebnis (detailliert)'!$M$17:$M$1001,'Ergebnis (detailliert)'!$B$17:$B$1001,'Ergebnis (aggregiert)'!$B287,'Ergebnis (detailliert)'!$C$17:$C$1001,'Ergebnis (aggregiert)'!$D287)))</f>
        <v/>
      </c>
      <c r="K287" s="52" t="str">
        <f>IFERROR(IF(ISBLANK(B287),"",IF(COUNTIF(Beladung!$B$17:$B$300,'Ergebnis (aggregiert)'!B287)=0,"Fehler: Reiter 'Beladung des Speichers' wurde für diesen Speicher nicht ausgefüllt",IF(COUNTIF(Entladung!$B$17:$B$300,'Ergebnis (aggregiert)'!B287)=0,"Fehler: Reiter 'Entladung des Speichers' wurde für diesen Speicher nicht ausgefüllt",""))),"Fehler: nicht alle Datenblätter für diesen Speicher wurden vollständig befüllt")</f>
        <v/>
      </c>
    </row>
    <row r="288" spans="1:11" x14ac:dyDescent="0.25">
      <c r="A288" s="142" t="str">
        <f>_xlfn.IFNA(VLOOKUP(B288,Stammdaten!$A$17:$B$300,2,FALSE),"")</f>
        <v/>
      </c>
      <c r="B288" s="59" t="str">
        <f>IF(Stammdaten!A288="","",Stammdaten!A288)</f>
        <v/>
      </c>
      <c r="C288" s="59" t="str">
        <f>IF(B288="","",VLOOKUP(B288,Stammdaten!A288:F571,6,FALSE))</f>
        <v/>
      </c>
      <c r="D288" s="60" t="str">
        <f>IF(A288="","",IF(OR(Beladung!C288="Beladung aus dem Netz eines anderen Netzbetreibers",Beladung!C288="Beladung ohne Netznutzung"),Beladung!C288,"Beladung aus dem Netz der "&amp;Stammdaten!$F$3))</f>
        <v/>
      </c>
      <c r="E288" s="60" t="str">
        <f t="shared" si="8"/>
        <v/>
      </c>
      <c r="F288" s="61" t="str">
        <f>IF(OR(D288="Beladung aus dem Netz eines anderen Netzbetreibers", D288="Beladung ohne Netznutzung"),"",IF(B288="","",SUMIFS('Ergebnis (detailliert)'!$E$17:$E$300,'Ergebnis (detailliert)'!$B$17:$B$300,'Ergebnis (aggregiert)'!$B288,'Ergebnis (detailliert)'!$C$17:$C$300,'Ergebnis (aggregiert)'!$D288)))</f>
        <v/>
      </c>
      <c r="G288" s="62" t="str">
        <f>IF(OR(D288="Beladung aus dem Netz eines anderen Netzbetreibers", D288="Beladung ohne Netznutzung"), "",IF($B288="","",SUMIFS('Ergebnis (detailliert)'!$F$17:$F$300,'Ergebnis (detailliert)'!$B$17:$B$300,'Ergebnis (aggregiert)'!$B288,'Ergebnis (detailliert)'!$C$17:$C$300,'Ergebnis (aggregiert)'!$D288)))</f>
        <v/>
      </c>
      <c r="H288" s="61" t="str">
        <f>IF(OR(D288="Beladung aus dem Netz eines anderen Netzbetreibers", D288="Beladung ohne Netznutzung"), "",IF($B288="","",SUMIFS('Ergebnis (detailliert)'!$I$17:$I$1001,'Ergebnis (detailliert)'!$B$17:$B$1001,'Ergebnis (aggregiert)'!$B288,'Ergebnis (detailliert)'!$C$17:$C$1001,'Ergebnis (aggregiert)'!$D288)))</f>
        <v/>
      </c>
      <c r="I288" s="63" t="str">
        <f>IF(OR(D288="Beladung aus dem Netz eines anderen Netzbetreibers", D288="Beladung ohne Netznutzung"), "",IF($B288="","",SUMIFS('Ergebnis (detailliert)'!$K$17:$K$1001,'Ergebnis (detailliert)'!$B$17:$B$1001,'Ergebnis (aggregiert)'!$B288,'Ergebnis (detailliert)'!$C$17:$C$1001,'Ergebnis (aggregiert)'!$D288)))</f>
        <v/>
      </c>
      <c r="J288" s="64" t="str">
        <f>IF(OR(D288="Beladung aus dem Netz eines anderen Netzbetreibers", D288="Beladung ohne Netznutzung"), "",IF($B288="","",SUMIFS('Ergebnis (detailliert)'!$M$17:$M$1001,'Ergebnis (detailliert)'!$B$17:$B$1001,'Ergebnis (aggregiert)'!$B288,'Ergebnis (detailliert)'!$C$17:$C$1001,'Ergebnis (aggregiert)'!$D288)))</f>
        <v/>
      </c>
      <c r="K288" s="52" t="str">
        <f>IFERROR(IF(ISBLANK(B288),"",IF(COUNTIF(Beladung!$B$17:$B$300,'Ergebnis (aggregiert)'!B288)=0,"Fehler: Reiter 'Beladung des Speichers' wurde für diesen Speicher nicht ausgefüllt",IF(COUNTIF(Entladung!$B$17:$B$300,'Ergebnis (aggregiert)'!B288)=0,"Fehler: Reiter 'Entladung des Speichers' wurde für diesen Speicher nicht ausgefüllt",""))),"Fehler: nicht alle Datenblätter für diesen Speicher wurden vollständig befüllt")</f>
        <v/>
      </c>
    </row>
    <row r="289" spans="1:11" x14ac:dyDescent="0.25">
      <c r="A289" s="142" t="str">
        <f>_xlfn.IFNA(VLOOKUP(B289,Stammdaten!$A$17:$B$300,2,FALSE),"")</f>
        <v/>
      </c>
      <c r="B289" s="59" t="str">
        <f>IF(Stammdaten!A289="","",Stammdaten!A289)</f>
        <v/>
      </c>
      <c r="C289" s="59" t="str">
        <f>IF(B289="","",VLOOKUP(B289,Stammdaten!A289:F572,6,FALSE))</f>
        <v/>
      </c>
      <c r="D289" s="60" t="str">
        <f>IF(A289="","",IF(OR(Beladung!C289="Beladung aus dem Netz eines anderen Netzbetreibers",Beladung!C289="Beladung ohne Netznutzung"),Beladung!C289,"Beladung aus dem Netz der "&amp;Stammdaten!$F$3))</f>
        <v/>
      </c>
      <c r="E289" s="60" t="str">
        <f t="shared" si="8"/>
        <v/>
      </c>
      <c r="F289" s="61" t="str">
        <f>IF(OR(D289="Beladung aus dem Netz eines anderen Netzbetreibers", D289="Beladung ohne Netznutzung"),"",IF(B289="","",SUMIFS('Ergebnis (detailliert)'!$E$17:$E$300,'Ergebnis (detailliert)'!$B$17:$B$300,'Ergebnis (aggregiert)'!$B289,'Ergebnis (detailliert)'!$C$17:$C$300,'Ergebnis (aggregiert)'!$D289)))</f>
        <v/>
      </c>
      <c r="G289" s="62" t="str">
        <f>IF(OR(D289="Beladung aus dem Netz eines anderen Netzbetreibers", D289="Beladung ohne Netznutzung"), "",IF($B289="","",SUMIFS('Ergebnis (detailliert)'!$F$17:$F$300,'Ergebnis (detailliert)'!$B$17:$B$300,'Ergebnis (aggregiert)'!$B289,'Ergebnis (detailliert)'!$C$17:$C$300,'Ergebnis (aggregiert)'!$D289)))</f>
        <v/>
      </c>
      <c r="H289" s="61" t="str">
        <f>IF(OR(D289="Beladung aus dem Netz eines anderen Netzbetreibers", D289="Beladung ohne Netznutzung"), "",IF($B289="","",SUMIFS('Ergebnis (detailliert)'!$I$17:$I$1001,'Ergebnis (detailliert)'!$B$17:$B$1001,'Ergebnis (aggregiert)'!$B289,'Ergebnis (detailliert)'!$C$17:$C$1001,'Ergebnis (aggregiert)'!$D289)))</f>
        <v/>
      </c>
      <c r="I289" s="63" t="str">
        <f>IF(OR(D289="Beladung aus dem Netz eines anderen Netzbetreibers", D289="Beladung ohne Netznutzung"), "",IF($B289="","",SUMIFS('Ergebnis (detailliert)'!$K$17:$K$1001,'Ergebnis (detailliert)'!$B$17:$B$1001,'Ergebnis (aggregiert)'!$B289,'Ergebnis (detailliert)'!$C$17:$C$1001,'Ergebnis (aggregiert)'!$D289)))</f>
        <v/>
      </c>
      <c r="J289" s="64" t="str">
        <f>IF(OR(D289="Beladung aus dem Netz eines anderen Netzbetreibers", D289="Beladung ohne Netznutzung"), "",IF($B289="","",SUMIFS('Ergebnis (detailliert)'!$M$17:$M$1001,'Ergebnis (detailliert)'!$B$17:$B$1001,'Ergebnis (aggregiert)'!$B289,'Ergebnis (detailliert)'!$C$17:$C$1001,'Ergebnis (aggregiert)'!$D289)))</f>
        <v/>
      </c>
      <c r="K289" s="52" t="str">
        <f>IFERROR(IF(ISBLANK(B289),"",IF(COUNTIF(Beladung!$B$17:$B$300,'Ergebnis (aggregiert)'!B289)=0,"Fehler: Reiter 'Beladung des Speichers' wurde für diesen Speicher nicht ausgefüllt",IF(COUNTIF(Entladung!$B$17:$B$300,'Ergebnis (aggregiert)'!B289)=0,"Fehler: Reiter 'Entladung des Speichers' wurde für diesen Speicher nicht ausgefüllt",""))),"Fehler: nicht alle Datenblätter für diesen Speicher wurden vollständig befüllt")</f>
        <v/>
      </c>
    </row>
    <row r="290" spans="1:11" x14ac:dyDescent="0.25">
      <c r="A290" s="142" t="str">
        <f>_xlfn.IFNA(VLOOKUP(B290,Stammdaten!$A$17:$B$300,2,FALSE),"")</f>
        <v/>
      </c>
      <c r="B290" s="59" t="str">
        <f>IF(Stammdaten!A290="","",Stammdaten!A290)</f>
        <v/>
      </c>
      <c r="C290" s="59" t="str">
        <f>IF(B290="","",VLOOKUP(B290,Stammdaten!A290:F573,6,FALSE))</f>
        <v/>
      </c>
      <c r="D290" s="60" t="str">
        <f>IF(A290="","",IF(OR(Beladung!C290="Beladung aus dem Netz eines anderen Netzbetreibers",Beladung!C290="Beladung ohne Netznutzung"),Beladung!C290,"Beladung aus dem Netz der "&amp;Stammdaten!$F$3))</f>
        <v/>
      </c>
      <c r="E290" s="60" t="str">
        <f t="shared" si="8"/>
        <v/>
      </c>
      <c r="F290" s="61" t="str">
        <f>IF(OR(D290="Beladung aus dem Netz eines anderen Netzbetreibers", D290="Beladung ohne Netznutzung"),"",IF(B290="","",SUMIFS('Ergebnis (detailliert)'!$E$17:$E$300,'Ergebnis (detailliert)'!$B$17:$B$300,'Ergebnis (aggregiert)'!$B290,'Ergebnis (detailliert)'!$C$17:$C$300,'Ergebnis (aggregiert)'!$D290)))</f>
        <v/>
      </c>
      <c r="G290" s="62" t="str">
        <f>IF(OR(D290="Beladung aus dem Netz eines anderen Netzbetreibers", D290="Beladung ohne Netznutzung"), "",IF($B290="","",SUMIFS('Ergebnis (detailliert)'!$F$17:$F$300,'Ergebnis (detailliert)'!$B$17:$B$300,'Ergebnis (aggregiert)'!$B290,'Ergebnis (detailliert)'!$C$17:$C$300,'Ergebnis (aggregiert)'!$D290)))</f>
        <v/>
      </c>
      <c r="H290" s="61" t="str">
        <f>IF(OR(D290="Beladung aus dem Netz eines anderen Netzbetreibers", D290="Beladung ohne Netznutzung"), "",IF($B290="","",SUMIFS('Ergebnis (detailliert)'!$I$17:$I$1001,'Ergebnis (detailliert)'!$B$17:$B$1001,'Ergebnis (aggregiert)'!$B290,'Ergebnis (detailliert)'!$C$17:$C$1001,'Ergebnis (aggregiert)'!$D290)))</f>
        <v/>
      </c>
      <c r="I290" s="63" t="str">
        <f>IF(OR(D290="Beladung aus dem Netz eines anderen Netzbetreibers", D290="Beladung ohne Netznutzung"), "",IF($B290="","",SUMIFS('Ergebnis (detailliert)'!$K$17:$K$1001,'Ergebnis (detailliert)'!$B$17:$B$1001,'Ergebnis (aggregiert)'!$B290,'Ergebnis (detailliert)'!$C$17:$C$1001,'Ergebnis (aggregiert)'!$D290)))</f>
        <v/>
      </c>
      <c r="J290" s="64" t="str">
        <f>IF(OR(D290="Beladung aus dem Netz eines anderen Netzbetreibers", D290="Beladung ohne Netznutzung"), "",IF($B290="","",SUMIFS('Ergebnis (detailliert)'!$M$17:$M$1001,'Ergebnis (detailliert)'!$B$17:$B$1001,'Ergebnis (aggregiert)'!$B290,'Ergebnis (detailliert)'!$C$17:$C$1001,'Ergebnis (aggregiert)'!$D290)))</f>
        <v/>
      </c>
      <c r="K290" s="52" t="str">
        <f>IFERROR(IF(ISBLANK(B290),"",IF(COUNTIF(Beladung!$B$17:$B$300,'Ergebnis (aggregiert)'!B290)=0,"Fehler: Reiter 'Beladung des Speichers' wurde für diesen Speicher nicht ausgefüllt",IF(COUNTIF(Entladung!$B$17:$B$300,'Ergebnis (aggregiert)'!B290)=0,"Fehler: Reiter 'Entladung des Speichers' wurde für diesen Speicher nicht ausgefüllt",""))),"Fehler: nicht alle Datenblätter für diesen Speicher wurden vollständig befüllt")</f>
        <v/>
      </c>
    </row>
    <row r="291" spans="1:11" x14ac:dyDescent="0.25">
      <c r="A291" s="142" t="str">
        <f>_xlfn.IFNA(VLOOKUP(B291,Stammdaten!$A$17:$B$300,2,FALSE),"")</f>
        <v/>
      </c>
      <c r="B291" s="59" t="str">
        <f>IF(Stammdaten!A291="","",Stammdaten!A291)</f>
        <v/>
      </c>
      <c r="C291" s="59" t="str">
        <f>IF(B291="","",VLOOKUP(B291,Stammdaten!A291:F574,6,FALSE))</f>
        <v/>
      </c>
      <c r="D291" s="60" t="str">
        <f>IF(A291="","",IF(OR(Beladung!C291="Beladung aus dem Netz eines anderen Netzbetreibers",Beladung!C291="Beladung ohne Netznutzung"),Beladung!C291,"Beladung aus dem Netz der "&amp;Stammdaten!$F$3))</f>
        <v/>
      </c>
      <c r="E291" s="60" t="str">
        <f t="shared" si="8"/>
        <v/>
      </c>
      <c r="F291" s="61" t="str">
        <f>IF(OR(D291="Beladung aus dem Netz eines anderen Netzbetreibers", D291="Beladung ohne Netznutzung"),"",IF(B291="","",SUMIFS('Ergebnis (detailliert)'!$E$17:$E$300,'Ergebnis (detailliert)'!$B$17:$B$300,'Ergebnis (aggregiert)'!$B291,'Ergebnis (detailliert)'!$C$17:$C$300,'Ergebnis (aggregiert)'!$D291)))</f>
        <v/>
      </c>
      <c r="G291" s="62" t="str">
        <f>IF(OR(D291="Beladung aus dem Netz eines anderen Netzbetreibers", D291="Beladung ohne Netznutzung"), "",IF($B291="","",SUMIFS('Ergebnis (detailliert)'!$F$17:$F$300,'Ergebnis (detailliert)'!$B$17:$B$300,'Ergebnis (aggregiert)'!$B291,'Ergebnis (detailliert)'!$C$17:$C$300,'Ergebnis (aggregiert)'!$D291)))</f>
        <v/>
      </c>
      <c r="H291" s="61" t="str">
        <f>IF(OR(D291="Beladung aus dem Netz eines anderen Netzbetreibers", D291="Beladung ohne Netznutzung"), "",IF($B291="","",SUMIFS('Ergebnis (detailliert)'!$I$17:$I$1001,'Ergebnis (detailliert)'!$B$17:$B$1001,'Ergebnis (aggregiert)'!$B291,'Ergebnis (detailliert)'!$C$17:$C$1001,'Ergebnis (aggregiert)'!$D291)))</f>
        <v/>
      </c>
      <c r="I291" s="63" t="str">
        <f>IF(OR(D291="Beladung aus dem Netz eines anderen Netzbetreibers", D291="Beladung ohne Netznutzung"), "",IF($B291="","",SUMIFS('Ergebnis (detailliert)'!$K$17:$K$1001,'Ergebnis (detailliert)'!$B$17:$B$1001,'Ergebnis (aggregiert)'!$B291,'Ergebnis (detailliert)'!$C$17:$C$1001,'Ergebnis (aggregiert)'!$D291)))</f>
        <v/>
      </c>
      <c r="J291" s="64" t="str">
        <f>IF(OR(D291="Beladung aus dem Netz eines anderen Netzbetreibers", D291="Beladung ohne Netznutzung"), "",IF($B291="","",SUMIFS('Ergebnis (detailliert)'!$M$17:$M$1001,'Ergebnis (detailliert)'!$B$17:$B$1001,'Ergebnis (aggregiert)'!$B291,'Ergebnis (detailliert)'!$C$17:$C$1001,'Ergebnis (aggregiert)'!$D291)))</f>
        <v/>
      </c>
      <c r="K291" s="52" t="str">
        <f>IFERROR(IF(ISBLANK(B291),"",IF(COUNTIF(Beladung!$B$17:$B$300,'Ergebnis (aggregiert)'!B291)=0,"Fehler: Reiter 'Beladung des Speichers' wurde für diesen Speicher nicht ausgefüllt",IF(COUNTIF(Entladung!$B$17:$B$300,'Ergebnis (aggregiert)'!B291)=0,"Fehler: Reiter 'Entladung des Speichers' wurde für diesen Speicher nicht ausgefüllt",""))),"Fehler: nicht alle Datenblätter für diesen Speicher wurden vollständig befüllt")</f>
        <v/>
      </c>
    </row>
    <row r="292" spans="1:11" x14ac:dyDescent="0.25">
      <c r="A292" s="142" t="str">
        <f>_xlfn.IFNA(VLOOKUP(B292,Stammdaten!$A$17:$B$300,2,FALSE),"")</f>
        <v/>
      </c>
      <c r="B292" s="59" t="str">
        <f>IF(Stammdaten!A292="","",Stammdaten!A292)</f>
        <v/>
      </c>
      <c r="C292" s="59" t="str">
        <f>IF(B292="","",VLOOKUP(B292,Stammdaten!A292:F575,6,FALSE))</f>
        <v/>
      </c>
      <c r="D292" s="60" t="str">
        <f>IF(A292="","",IF(OR(Beladung!C292="Beladung aus dem Netz eines anderen Netzbetreibers",Beladung!C292="Beladung ohne Netznutzung"),Beladung!C292,"Beladung aus dem Netz der "&amp;Stammdaten!$F$3))</f>
        <v/>
      </c>
      <c r="E292" s="60" t="str">
        <f t="shared" si="8"/>
        <v/>
      </c>
      <c r="F292" s="61" t="str">
        <f>IF(OR(D292="Beladung aus dem Netz eines anderen Netzbetreibers", D292="Beladung ohne Netznutzung"),"",IF(B292="","",SUMIFS('Ergebnis (detailliert)'!$E$17:$E$300,'Ergebnis (detailliert)'!$B$17:$B$300,'Ergebnis (aggregiert)'!$B292,'Ergebnis (detailliert)'!$C$17:$C$300,'Ergebnis (aggregiert)'!$D292)))</f>
        <v/>
      </c>
      <c r="G292" s="62" t="str">
        <f>IF(OR(D292="Beladung aus dem Netz eines anderen Netzbetreibers", D292="Beladung ohne Netznutzung"), "",IF($B292="","",SUMIFS('Ergebnis (detailliert)'!$F$17:$F$300,'Ergebnis (detailliert)'!$B$17:$B$300,'Ergebnis (aggregiert)'!$B292,'Ergebnis (detailliert)'!$C$17:$C$300,'Ergebnis (aggregiert)'!$D292)))</f>
        <v/>
      </c>
      <c r="H292" s="61" t="str">
        <f>IF(OR(D292="Beladung aus dem Netz eines anderen Netzbetreibers", D292="Beladung ohne Netznutzung"), "",IF($B292="","",SUMIFS('Ergebnis (detailliert)'!$I$17:$I$1001,'Ergebnis (detailliert)'!$B$17:$B$1001,'Ergebnis (aggregiert)'!$B292,'Ergebnis (detailliert)'!$C$17:$C$1001,'Ergebnis (aggregiert)'!$D292)))</f>
        <v/>
      </c>
      <c r="I292" s="63" t="str">
        <f>IF(OR(D292="Beladung aus dem Netz eines anderen Netzbetreibers", D292="Beladung ohne Netznutzung"), "",IF($B292="","",SUMIFS('Ergebnis (detailliert)'!$K$17:$K$1001,'Ergebnis (detailliert)'!$B$17:$B$1001,'Ergebnis (aggregiert)'!$B292,'Ergebnis (detailliert)'!$C$17:$C$1001,'Ergebnis (aggregiert)'!$D292)))</f>
        <v/>
      </c>
      <c r="J292" s="64" t="str">
        <f>IF(OR(D292="Beladung aus dem Netz eines anderen Netzbetreibers", D292="Beladung ohne Netznutzung"), "",IF($B292="","",SUMIFS('Ergebnis (detailliert)'!$M$17:$M$1001,'Ergebnis (detailliert)'!$B$17:$B$1001,'Ergebnis (aggregiert)'!$B292,'Ergebnis (detailliert)'!$C$17:$C$1001,'Ergebnis (aggregiert)'!$D292)))</f>
        <v/>
      </c>
      <c r="K292" s="52" t="str">
        <f>IFERROR(IF(ISBLANK(B292),"",IF(COUNTIF(Beladung!$B$17:$B$300,'Ergebnis (aggregiert)'!B292)=0,"Fehler: Reiter 'Beladung des Speichers' wurde für diesen Speicher nicht ausgefüllt",IF(COUNTIF(Entladung!$B$17:$B$300,'Ergebnis (aggregiert)'!B292)=0,"Fehler: Reiter 'Entladung des Speichers' wurde für diesen Speicher nicht ausgefüllt",""))),"Fehler: nicht alle Datenblätter für diesen Speicher wurden vollständig befüllt")</f>
        <v/>
      </c>
    </row>
    <row r="293" spans="1:11" x14ac:dyDescent="0.25">
      <c r="A293" s="142" t="str">
        <f>_xlfn.IFNA(VLOOKUP(B293,Stammdaten!$A$17:$B$300,2,FALSE),"")</f>
        <v/>
      </c>
      <c r="B293" s="59" t="str">
        <f>IF(Stammdaten!A293="","",Stammdaten!A293)</f>
        <v/>
      </c>
      <c r="C293" s="59" t="str">
        <f>IF(B293="","",VLOOKUP(B293,Stammdaten!A293:F576,6,FALSE))</f>
        <v/>
      </c>
      <c r="D293" s="60" t="str">
        <f>IF(A293="","",IF(OR(Beladung!C293="Beladung aus dem Netz eines anderen Netzbetreibers",Beladung!C293="Beladung ohne Netznutzung"),Beladung!C293,"Beladung aus dem Netz der "&amp;Stammdaten!$F$3))</f>
        <v/>
      </c>
      <c r="E293" s="60" t="str">
        <f t="shared" si="8"/>
        <v/>
      </c>
      <c r="F293" s="61" t="str">
        <f>IF(OR(D293="Beladung aus dem Netz eines anderen Netzbetreibers", D293="Beladung ohne Netznutzung"),"",IF(B293="","",SUMIFS('Ergebnis (detailliert)'!$E$17:$E$300,'Ergebnis (detailliert)'!$B$17:$B$300,'Ergebnis (aggregiert)'!$B293,'Ergebnis (detailliert)'!$C$17:$C$300,'Ergebnis (aggregiert)'!$D293)))</f>
        <v/>
      </c>
      <c r="G293" s="62" t="str">
        <f>IF(OR(D293="Beladung aus dem Netz eines anderen Netzbetreibers", D293="Beladung ohne Netznutzung"), "",IF($B293="","",SUMIFS('Ergebnis (detailliert)'!$F$17:$F$300,'Ergebnis (detailliert)'!$B$17:$B$300,'Ergebnis (aggregiert)'!$B293,'Ergebnis (detailliert)'!$C$17:$C$300,'Ergebnis (aggregiert)'!$D293)))</f>
        <v/>
      </c>
      <c r="H293" s="61" t="str">
        <f>IF(OR(D293="Beladung aus dem Netz eines anderen Netzbetreibers", D293="Beladung ohne Netznutzung"), "",IF($B293="","",SUMIFS('Ergebnis (detailliert)'!$I$17:$I$1001,'Ergebnis (detailliert)'!$B$17:$B$1001,'Ergebnis (aggregiert)'!$B293,'Ergebnis (detailliert)'!$C$17:$C$1001,'Ergebnis (aggregiert)'!$D293)))</f>
        <v/>
      </c>
      <c r="I293" s="63" t="str">
        <f>IF(OR(D293="Beladung aus dem Netz eines anderen Netzbetreibers", D293="Beladung ohne Netznutzung"), "",IF($B293="","",SUMIFS('Ergebnis (detailliert)'!$K$17:$K$1001,'Ergebnis (detailliert)'!$B$17:$B$1001,'Ergebnis (aggregiert)'!$B293,'Ergebnis (detailliert)'!$C$17:$C$1001,'Ergebnis (aggregiert)'!$D293)))</f>
        <v/>
      </c>
      <c r="J293" s="64" t="str">
        <f>IF(OR(D293="Beladung aus dem Netz eines anderen Netzbetreibers", D293="Beladung ohne Netznutzung"), "",IF($B293="","",SUMIFS('Ergebnis (detailliert)'!$M$17:$M$1001,'Ergebnis (detailliert)'!$B$17:$B$1001,'Ergebnis (aggregiert)'!$B293,'Ergebnis (detailliert)'!$C$17:$C$1001,'Ergebnis (aggregiert)'!$D293)))</f>
        <v/>
      </c>
      <c r="K293" s="52" t="str">
        <f>IFERROR(IF(ISBLANK(B293),"",IF(COUNTIF(Beladung!$B$17:$B$300,'Ergebnis (aggregiert)'!B293)=0,"Fehler: Reiter 'Beladung des Speichers' wurde für diesen Speicher nicht ausgefüllt",IF(COUNTIF(Entladung!$B$17:$B$300,'Ergebnis (aggregiert)'!B293)=0,"Fehler: Reiter 'Entladung des Speichers' wurde für diesen Speicher nicht ausgefüllt",""))),"Fehler: nicht alle Datenblätter für diesen Speicher wurden vollständig befüllt")</f>
        <v/>
      </c>
    </row>
    <row r="294" spans="1:11" x14ac:dyDescent="0.25">
      <c r="A294" s="142" t="str">
        <f>_xlfn.IFNA(VLOOKUP(B294,Stammdaten!$A$17:$B$300,2,FALSE),"")</f>
        <v/>
      </c>
      <c r="B294" s="59" t="str">
        <f>IF(Stammdaten!A294="","",Stammdaten!A294)</f>
        <v/>
      </c>
      <c r="C294" s="59" t="str">
        <f>IF(B294="","",VLOOKUP(B294,Stammdaten!A294:F577,6,FALSE))</f>
        <v/>
      </c>
      <c r="D294" s="60" t="str">
        <f>IF(A294="","",IF(OR(Beladung!C294="Beladung aus dem Netz eines anderen Netzbetreibers",Beladung!C294="Beladung ohne Netznutzung"),Beladung!C294,"Beladung aus dem Netz der "&amp;Stammdaten!$F$3))</f>
        <v/>
      </c>
      <c r="E294" s="60" t="str">
        <f t="shared" si="8"/>
        <v/>
      </c>
      <c r="F294" s="61" t="str">
        <f>IF(OR(D294="Beladung aus dem Netz eines anderen Netzbetreibers", D294="Beladung ohne Netznutzung"),"",IF(B294="","",SUMIFS('Ergebnis (detailliert)'!$E$17:$E$300,'Ergebnis (detailliert)'!$B$17:$B$300,'Ergebnis (aggregiert)'!$B294,'Ergebnis (detailliert)'!$C$17:$C$300,'Ergebnis (aggregiert)'!$D294)))</f>
        <v/>
      </c>
      <c r="G294" s="62" t="str">
        <f>IF(OR(D294="Beladung aus dem Netz eines anderen Netzbetreibers", D294="Beladung ohne Netznutzung"), "",IF($B294="","",SUMIFS('Ergebnis (detailliert)'!$F$17:$F$300,'Ergebnis (detailliert)'!$B$17:$B$300,'Ergebnis (aggregiert)'!$B294,'Ergebnis (detailliert)'!$C$17:$C$300,'Ergebnis (aggregiert)'!$D294)))</f>
        <v/>
      </c>
      <c r="H294" s="61" t="str">
        <f>IF(OR(D294="Beladung aus dem Netz eines anderen Netzbetreibers", D294="Beladung ohne Netznutzung"), "",IF($B294="","",SUMIFS('Ergebnis (detailliert)'!$I$17:$I$1001,'Ergebnis (detailliert)'!$B$17:$B$1001,'Ergebnis (aggregiert)'!$B294,'Ergebnis (detailliert)'!$C$17:$C$1001,'Ergebnis (aggregiert)'!$D294)))</f>
        <v/>
      </c>
      <c r="I294" s="63" t="str">
        <f>IF(OR(D294="Beladung aus dem Netz eines anderen Netzbetreibers", D294="Beladung ohne Netznutzung"), "",IF($B294="","",SUMIFS('Ergebnis (detailliert)'!$K$17:$K$1001,'Ergebnis (detailliert)'!$B$17:$B$1001,'Ergebnis (aggregiert)'!$B294,'Ergebnis (detailliert)'!$C$17:$C$1001,'Ergebnis (aggregiert)'!$D294)))</f>
        <v/>
      </c>
      <c r="J294" s="64" t="str">
        <f>IF(OR(D294="Beladung aus dem Netz eines anderen Netzbetreibers", D294="Beladung ohne Netznutzung"), "",IF($B294="","",SUMIFS('Ergebnis (detailliert)'!$M$17:$M$1001,'Ergebnis (detailliert)'!$B$17:$B$1001,'Ergebnis (aggregiert)'!$B294,'Ergebnis (detailliert)'!$C$17:$C$1001,'Ergebnis (aggregiert)'!$D294)))</f>
        <v/>
      </c>
      <c r="K294" s="52" t="str">
        <f>IFERROR(IF(ISBLANK(B294),"",IF(COUNTIF(Beladung!$B$17:$B$300,'Ergebnis (aggregiert)'!B294)=0,"Fehler: Reiter 'Beladung des Speichers' wurde für diesen Speicher nicht ausgefüllt",IF(COUNTIF(Entladung!$B$17:$B$300,'Ergebnis (aggregiert)'!B294)=0,"Fehler: Reiter 'Entladung des Speichers' wurde für diesen Speicher nicht ausgefüllt",""))),"Fehler: nicht alle Datenblätter für diesen Speicher wurden vollständig befüllt")</f>
        <v/>
      </c>
    </row>
    <row r="295" spans="1:11" x14ac:dyDescent="0.25">
      <c r="A295" s="142" t="str">
        <f>_xlfn.IFNA(VLOOKUP(B295,Stammdaten!$A$17:$B$300,2,FALSE),"")</f>
        <v/>
      </c>
      <c r="B295" s="59" t="str">
        <f>IF(Stammdaten!A295="","",Stammdaten!A295)</f>
        <v/>
      </c>
      <c r="C295" s="59" t="str">
        <f>IF(B295="","",VLOOKUP(B295,Stammdaten!A295:F578,6,FALSE))</f>
        <v/>
      </c>
      <c r="D295" s="60" t="str">
        <f>IF(A295="","",IF(OR(Beladung!C295="Beladung aus dem Netz eines anderen Netzbetreibers",Beladung!C295="Beladung ohne Netznutzung"),Beladung!C295,"Beladung aus dem Netz der "&amp;Stammdaten!$F$3))</f>
        <v/>
      </c>
      <c r="E295" s="60" t="str">
        <f t="shared" si="8"/>
        <v/>
      </c>
      <c r="F295" s="61" t="str">
        <f>IF(OR(D295="Beladung aus dem Netz eines anderen Netzbetreibers", D295="Beladung ohne Netznutzung"),"",IF(B295="","",SUMIFS('Ergebnis (detailliert)'!$E$17:$E$300,'Ergebnis (detailliert)'!$B$17:$B$300,'Ergebnis (aggregiert)'!$B295,'Ergebnis (detailliert)'!$C$17:$C$300,'Ergebnis (aggregiert)'!$D295)))</f>
        <v/>
      </c>
      <c r="G295" s="62" t="str">
        <f>IF(OR(D295="Beladung aus dem Netz eines anderen Netzbetreibers", D295="Beladung ohne Netznutzung"), "",IF($B295="","",SUMIFS('Ergebnis (detailliert)'!$F$17:$F$300,'Ergebnis (detailliert)'!$B$17:$B$300,'Ergebnis (aggregiert)'!$B295,'Ergebnis (detailliert)'!$C$17:$C$300,'Ergebnis (aggregiert)'!$D295)))</f>
        <v/>
      </c>
      <c r="H295" s="61" t="str">
        <f>IF(OR(D295="Beladung aus dem Netz eines anderen Netzbetreibers", D295="Beladung ohne Netznutzung"), "",IF($B295="","",SUMIFS('Ergebnis (detailliert)'!$I$17:$I$1001,'Ergebnis (detailliert)'!$B$17:$B$1001,'Ergebnis (aggregiert)'!$B295,'Ergebnis (detailliert)'!$C$17:$C$1001,'Ergebnis (aggregiert)'!$D295)))</f>
        <v/>
      </c>
      <c r="I295" s="63" t="str">
        <f>IF(OR(D295="Beladung aus dem Netz eines anderen Netzbetreibers", D295="Beladung ohne Netznutzung"), "",IF($B295="","",SUMIFS('Ergebnis (detailliert)'!$K$17:$K$1001,'Ergebnis (detailliert)'!$B$17:$B$1001,'Ergebnis (aggregiert)'!$B295,'Ergebnis (detailliert)'!$C$17:$C$1001,'Ergebnis (aggregiert)'!$D295)))</f>
        <v/>
      </c>
      <c r="J295" s="64" t="str">
        <f>IF(OR(D295="Beladung aus dem Netz eines anderen Netzbetreibers", D295="Beladung ohne Netznutzung"), "",IF($B295="","",SUMIFS('Ergebnis (detailliert)'!$M$17:$M$1001,'Ergebnis (detailliert)'!$B$17:$B$1001,'Ergebnis (aggregiert)'!$B295,'Ergebnis (detailliert)'!$C$17:$C$1001,'Ergebnis (aggregiert)'!$D295)))</f>
        <v/>
      </c>
      <c r="K295" s="52" t="str">
        <f>IFERROR(IF(ISBLANK(B295),"",IF(COUNTIF(Beladung!$B$17:$B$300,'Ergebnis (aggregiert)'!B295)=0,"Fehler: Reiter 'Beladung des Speichers' wurde für diesen Speicher nicht ausgefüllt",IF(COUNTIF(Entladung!$B$17:$B$300,'Ergebnis (aggregiert)'!B295)=0,"Fehler: Reiter 'Entladung des Speichers' wurde für diesen Speicher nicht ausgefüllt",""))),"Fehler: nicht alle Datenblätter für diesen Speicher wurden vollständig befüllt")</f>
        <v/>
      </c>
    </row>
    <row r="296" spans="1:11" x14ac:dyDescent="0.25">
      <c r="A296" s="142" t="str">
        <f>_xlfn.IFNA(VLOOKUP(B296,Stammdaten!$A$17:$B$300,2,FALSE),"")</f>
        <v/>
      </c>
      <c r="B296" s="59" t="str">
        <f>IF(Stammdaten!A296="","",Stammdaten!A296)</f>
        <v/>
      </c>
      <c r="C296" s="59" t="str">
        <f>IF(B296="","",VLOOKUP(B296,Stammdaten!A296:F579,6,FALSE))</f>
        <v/>
      </c>
      <c r="D296" s="60" t="str">
        <f>IF(A296="","",IF(OR(Beladung!C296="Beladung aus dem Netz eines anderen Netzbetreibers",Beladung!C296="Beladung ohne Netznutzung"),Beladung!C296,"Beladung aus dem Netz der "&amp;Stammdaten!$F$3))</f>
        <v/>
      </c>
      <c r="E296" s="60" t="str">
        <f t="shared" si="8"/>
        <v/>
      </c>
      <c r="F296" s="61" t="str">
        <f>IF(OR(D296="Beladung aus dem Netz eines anderen Netzbetreibers", D296="Beladung ohne Netznutzung"),"",IF(B296="","",SUMIFS('Ergebnis (detailliert)'!$E$17:$E$300,'Ergebnis (detailliert)'!$B$17:$B$300,'Ergebnis (aggregiert)'!$B296,'Ergebnis (detailliert)'!$C$17:$C$300,'Ergebnis (aggregiert)'!$D296)))</f>
        <v/>
      </c>
      <c r="G296" s="62" t="str">
        <f>IF(OR(D296="Beladung aus dem Netz eines anderen Netzbetreibers", D296="Beladung ohne Netznutzung"), "",IF($B296="","",SUMIFS('Ergebnis (detailliert)'!$F$17:$F$300,'Ergebnis (detailliert)'!$B$17:$B$300,'Ergebnis (aggregiert)'!$B296,'Ergebnis (detailliert)'!$C$17:$C$300,'Ergebnis (aggregiert)'!$D296)))</f>
        <v/>
      </c>
      <c r="H296" s="61" t="str">
        <f>IF(OR(D296="Beladung aus dem Netz eines anderen Netzbetreibers", D296="Beladung ohne Netznutzung"), "",IF($B296="","",SUMIFS('Ergebnis (detailliert)'!$I$17:$I$1001,'Ergebnis (detailliert)'!$B$17:$B$1001,'Ergebnis (aggregiert)'!$B296,'Ergebnis (detailliert)'!$C$17:$C$1001,'Ergebnis (aggregiert)'!$D296)))</f>
        <v/>
      </c>
      <c r="I296" s="63" t="str">
        <f>IF(OR(D296="Beladung aus dem Netz eines anderen Netzbetreibers", D296="Beladung ohne Netznutzung"), "",IF($B296="","",SUMIFS('Ergebnis (detailliert)'!$K$17:$K$1001,'Ergebnis (detailliert)'!$B$17:$B$1001,'Ergebnis (aggregiert)'!$B296,'Ergebnis (detailliert)'!$C$17:$C$1001,'Ergebnis (aggregiert)'!$D296)))</f>
        <v/>
      </c>
      <c r="J296" s="64" t="str">
        <f>IF(OR(D296="Beladung aus dem Netz eines anderen Netzbetreibers", D296="Beladung ohne Netznutzung"), "",IF($B296="","",SUMIFS('Ergebnis (detailliert)'!$M$17:$M$1001,'Ergebnis (detailliert)'!$B$17:$B$1001,'Ergebnis (aggregiert)'!$B296,'Ergebnis (detailliert)'!$C$17:$C$1001,'Ergebnis (aggregiert)'!$D296)))</f>
        <v/>
      </c>
      <c r="K296" s="52" t="str">
        <f>IFERROR(IF(ISBLANK(B296),"",IF(COUNTIF(Beladung!$B$17:$B$300,'Ergebnis (aggregiert)'!B296)=0,"Fehler: Reiter 'Beladung des Speichers' wurde für diesen Speicher nicht ausgefüllt",IF(COUNTIF(Entladung!$B$17:$B$300,'Ergebnis (aggregiert)'!B296)=0,"Fehler: Reiter 'Entladung des Speichers' wurde für diesen Speicher nicht ausgefüllt",""))),"Fehler: nicht alle Datenblätter für diesen Speicher wurden vollständig befüllt")</f>
        <v/>
      </c>
    </row>
    <row r="297" spans="1:11" x14ac:dyDescent="0.25">
      <c r="A297" s="142" t="str">
        <f>_xlfn.IFNA(VLOOKUP(B297,Stammdaten!$A$17:$B$300,2,FALSE),"")</f>
        <v/>
      </c>
      <c r="B297" s="59" t="str">
        <f>IF(Stammdaten!A297="","",Stammdaten!A297)</f>
        <v/>
      </c>
      <c r="C297" s="59" t="str">
        <f>IF(B297="","",VLOOKUP(B297,Stammdaten!A297:F580,6,FALSE))</f>
        <v/>
      </c>
      <c r="D297" s="60" t="str">
        <f>IF(A297="","",IF(OR(Beladung!C297="Beladung aus dem Netz eines anderen Netzbetreibers",Beladung!C297="Beladung ohne Netznutzung"),Beladung!C297,"Beladung aus dem Netz der "&amp;Stammdaten!$F$3))</f>
        <v/>
      </c>
      <c r="E297" s="60" t="str">
        <f t="shared" si="8"/>
        <v/>
      </c>
      <c r="F297" s="61" t="str">
        <f>IF(OR(D297="Beladung aus dem Netz eines anderen Netzbetreibers", D297="Beladung ohne Netznutzung"),"",IF(B297="","",SUMIFS('Ergebnis (detailliert)'!$E$17:$E$300,'Ergebnis (detailliert)'!$B$17:$B$300,'Ergebnis (aggregiert)'!$B297,'Ergebnis (detailliert)'!$C$17:$C$300,'Ergebnis (aggregiert)'!$D297)))</f>
        <v/>
      </c>
      <c r="G297" s="62" t="str">
        <f>IF(OR(D297="Beladung aus dem Netz eines anderen Netzbetreibers", D297="Beladung ohne Netznutzung"), "",IF($B297="","",SUMIFS('Ergebnis (detailliert)'!$F$17:$F$300,'Ergebnis (detailliert)'!$B$17:$B$300,'Ergebnis (aggregiert)'!$B297,'Ergebnis (detailliert)'!$C$17:$C$300,'Ergebnis (aggregiert)'!$D297)))</f>
        <v/>
      </c>
      <c r="H297" s="61" t="str">
        <f>IF(OR(D297="Beladung aus dem Netz eines anderen Netzbetreibers", D297="Beladung ohne Netznutzung"), "",IF($B297="","",SUMIFS('Ergebnis (detailliert)'!$I$17:$I$1001,'Ergebnis (detailliert)'!$B$17:$B$1001,'Ergebnis (aggregiert)'!$B297,'Ergebnis (detailliert)'!$C$17:$C$1001,'Ergebnis (aggregiert)'!$D297)))</f>
        <v/>
      </c>
      <c r="I297" s="63" t="str">
        <f>IF(OR(D297="Beladung aus dem Netz eines anderen Netzbetreibers", D297="Beladung ohne Netznutzung"), "",IF($B297="","",SUMIFS('Ergebnis (detailliert)'!$K$17:$K$1001,'Ergebnis (detailliert)'!$B$17:$B$1001,'Ergebnis (aggregiert)'!$B297,'Ergebnis (detailliert)'!$C$17:$C$1001,'Ergebnis (aggregiert)'!$D297)))</f>
        <v/>
      </c>
      <c r="J297" s="64" t="str">
        <f>IF(OR(D297="Beladung aus dem Netz eines anderen Netzbetreibers", D297="Beladung ohne Netznutzung"), "",IF($B297="","",SUMIFS('Ergebnis (detailliert)'!$M$17:$M$1001,'Ergebnis (detailliert)'!$B$17:$B$1001,'Ergebnis (aggregiert)'!$B297,'Ergebnis (detailliert)'!$C$17:$C$1001,'Ergebnis (aggregiert)'!$D297)))</f>
        <v/>
      </c>
      <c r="K297" s="52" t="str">
        <f>IFERROR(IF(ISBLANK(B297),"",IF(COUNTIF(Beladung!$B$17:$B$300,'Ergebnis (aggregiert)'!B297)=0,"Fehler: Reiter 'Beladung des Speichers' wurde für diesen Speicher nicht ausgefüllt",IF(COUNTIF(Entladung!$B$17:$B$300,'Ergebnis (aggregiert)'!B297)=0,"Fehler: Reiter 'Entladung des Speichers' wurde für diesen Speicher nicht ausgefüllt",""))),"Fehler: nicht alle Datenblätter für diesen Speicher wurden vollständig befüllt")</f>
        <v/>
      </c>
    </row>
    <row r="298" spans="1:11" x14ac:dyDescent="0.25">
      <c r="A298" s="142" t="str">
        <f>_xlfn.IFNA(VLOOKUP(B298,Stammdaten!$A$17:$B$300,2,FALSE),"")</f>
        <v/>
      </c>
      <c r="B298" s="59" t="str">
        <f>IF(Stammdaten!A298="","",Stammdaten!A298)</f>
        <v/>
      </c>
      <c r="C298" s="59" t="str">
        <f>IF(B298="","",VLOOKUP(B298,Stammdaten!A298:F581,6,FALSE))</f>
        <v/>
      </c>
      <c r="D298" s="60" t="str">
        <f>IF(A298="","",IF(OR(Beladung!C298="Beladung aus dem Netz eines anderen Netzbetreibers",Beladung!C298="Beladung ohne Netznutzung"),Beladung!C298,"Beladung aus dem Netz der "&amp;Stammdaten!$F$3))</f>
        <v/>
      </c>
      <c r="E298" s="60" t="str">
        <f t="shared" si="8"/>
        <v/>
      </c>
      <c r="F298" s="61" t="str">
        <f>IF(OR(D298="Beladung aus dem Netz eines anderen Netzbetreibers", D298="Beladung ohne Netznutzung"),"",IF(B298="","",SUMIFS('Ergebnis (detailliert)'!$E$17:$E$300,'Ergebnis (detailliert)'!$B$17:$B$300,'Ergebnis (aggregiert)'!$B298,'Ergebnis (detailliert)'!$C$17:$C$300,'Ergebnis (aggregiert)'!$D298)))</f>
        <v/>
      </c>
      <c r="G298" s="62" t="str">
        <f>IF(OR(D298="Beladung aus dem Netz eines anderen Netzbetreibers", D298="Beladung ohne Netznutzung"), "",IF($B298="","",SUMIFS('Ergebnis (detailliert)'!$F$17:$F$300,'Ergebnis (detailliert)'!$B$17:$B$300,'Ergebnis (aggregiert)'!$B298,'Ergebnis (detailliert)'!$C$17:$C$300,'Ergebnis (aggregiert)'!$D298)))</f>
        <v/>
      </c>
      <c r="H298" s="61" t="str">
        <f>IF(OR(D298="Beladung aus dem Netz eines anderen Netzbetreibers", D298="Beladung ohne Netznutzung"), "",IF($B298="","",SUMIFS('Ergebnis (detailliert)'!$I$17:$I$1001,'Ergebnis (detailliert)'!$B$17:$B$1001,'Ergebnis (aggregiert)'!$B298,'Ergebnis (detailliert)'!$C$17:$C$1001,'Ergebnis (aggregiert)'!$D298)))</f>
        <v/>
      </c>
      <c r="I298" s="63" t="str">
        <f>IF(OR(D298="Beladung aus dem Netz eines anderen Netzbetreibers", D298="Beladung ohne Netznutzung"), "",IF($B298="","",SUMIFS('Ergebnis (detailliert)'!$K$17:$K$1001,'Ergebnis (detailliert)'!$B$17:$B$1001,'Ergebnis (aggregiert)'!$B298,'Ergebnis (detailliert)'!$C$17:$C$1001,'Ergebnis (aggregiert)'!$D298)))</f>
        <v/>
      </c>
      <c r="J298" s="64" t="str">
        <f>IF(OR(D298="Beladung aus dem Netz eines anderen Netzbetreibers", D298="Beladung ohne Netznutzung"), "",IF($B298="","",SUMIFS('Ergebnis (detailliert)'!$M$17:$M$1001,'Ergebnis (detailliert)'!$B$17:$B$1001,'Ergebnis (aggregiert)'!$B298,'Ergebnis (detailliert)'!$C$17:$C$1001,'Ergebnis (aggregiert)'!$D298)))</f>
        <v/>
      </c>
      <c r="K298" s="52" t="str">
        <f>IFERROR(IF(ISBLANK(B298),"",IF(COUNTIF(Beladung!$B$17:$B$300,'Ergebnis (aggregiert)'!B298)=0,"Fehler: Reiter 'Beladung des Speichers' wurde für diesen Speicher nicht ausgefüllt",IF(COUNTIF(Entladung!$B$17:$B$300,'Ergebnis (aggregiert)'!B298)=0,"Fehler: Reiter 'Entladung des Speichers' wurde für diesen Speicher nicht ausgefüllt",""))),"Fehler: nicht alle Datenblätter für diesen Speicher wurden vollständig befüllt")</f>
        <v/>
      </c>
    </row>
    <row r="299" spans="1:11" x14ac:dyDescent="0.25">
      <c r="A299" s="142" t="str">
        <f>_xlfn.IFNA(VLOOKUP(B299,Stammdaten!$A$17:$B$300,2,FALSE),"")</f>
        <v/>
      </c>
      <c r="B299" s="59" t="str">
        <f>IF(Stammdaten!A299="","",Stammdaten!A299)</f>
        <v/>
      </c>
      <c r="C299" s="59" t="str">
        <f>IF(B299="","",VLOOKUP(B299,Stammdaten!A299:F582,6,FALSE))</f>
        <v/>
      </c>
      <c r="D299" s="60" t="str">
        <f>IF(A299="","",IF(OR(Beladung!C299="Beladung aus dem Netz eines anderen Netzbetreibers",Beladung!C299="Beladung ohne Netznutzung"),Beladung!C299,"Beladung aus dem Netz der "&amp;Stammdaten!$F$3))</f>
        <v/>
      </c>
      <c r="E299" s="60" t="str">
        <f t="shared" si="8"/>
        <v/>
      </c>
      <c r="F299" s="61" t="str">
        <f>IF(OR(D299="Beladung aus dem Netz eines anderen Netzbetreibers", D299="Beladung ohne Netznutzung"),"",IF(B299="","",SUMIFS('Ergebnis (detailliert)'!$E$17:$E$300,'Ergebnis (detailliert)'!$B$17:$B$300,'Ergebnis (aggregiert)'!$B299,'Ergebnis (detailliert)'!$C$17:$C$300,'Ergebnis (aggregiert)'!$D299)))</f>
        <v/>
      </c>
      <c r="G299" s="62" t="str">
        <f>IF(OR(D299="Beladung aus dem Netz eines anderen Netzbetreibers", D299="Beladung ohne Netznutzung"), "",IF($B299="","",SUMIFS('Ergebnis (detailliert)'!$F$17:$F$300,'Ergebnis (detailliert)'!$B$17:$B$300,'Ergebnis (aggregiert)'!$B299,'Ergebnis (detailliert)'!$C$17:$C$300,'Ergebnis (aggregiert)'!$D299)))</f>
        <v/>
      </c>
      <c r="H299" s="61" t="str">
        <f>IF(OR(D299="Beladung aus dem Netz eines anderen Netzbetreibers", D299="Beladung ohne Netznutzung"), "",IF($B299="","",SUMIFS('Ergebnis (detailliert)'!$I$17:$I$1001,'Ergebnis (detailliert)'!$B$17:$B$1001,'Ergebnis (aggregiert)'!$B299,'Ergebnis (detailliert)'!$C$17:$C$1001,'Ergebnis (aggregiert)'!$D299)))</f>
        <v/>
      </c>
      <c r="I299" s="63" t="str">
        <f>IF(OR(D299="Beladung aus dem Netz eines anderen Netzbetreibers", D299="Beladung ohne Netznutzung"), "",IF($B299="","",SUMIFS('Ergebnis (detailliert)'!$K$17:$K$1001,'Ergebnis (detailliert)'!$B$17:$B$1001,'Ergebnis (aggregiert)'!$B299,'Ergebnis (detailliert)'!$C$17:$C$1001,'Ergebnis (aggregiert)'!$D299)))</f>
        <v/>
      </c>
      <c r="J299" s="64" t="str">
        <f>IF(OR(D299="Beladung aus dem Netz eines anderen Netzbetreibers", D299="Beladung ohne Netznutzung"), "",IF($B299="","",SUMIFS('Ergebnis (detailliert)'!$M$17:$M$1001,'Ergebnis (detailliert)'!$B$17:$B$1001,'Ergebnis (aggregiert)'!$B299,'Ergebnis (detailliert)'!$C$17:$C$1001,'Ergebnis (aggregiert)'!$D299)))</f>
        <v/>
      </c>
      <c r="K299" s="52" t="str">
        <f>IFERROR(IF(ISBLANK(B299),"",IF(COUNTIF(Beladung!$B$17:$B$300,'Ergebnis (aggregiert)'!B299)=0,"Fehler: Reiter 'Beladung des Speichers' wurde für diesen Speicher nicht ausgefüllt",IF(COUNTIF(Entladung!$B$17:$B$300,'Ergebnis (aggregiert)'!B299)=0,"Fehler: Reiter 'Entladung des Speichers' wurde für diesen Speicher nicht ausgefüllt",""))),"Fehler: nicht alle Datenblätter für diesen Speicher wurden vollständig befüllt")</f>
        <v/>
      </c>
    </row>
    <row r="300" spans="1:11" ht="14.4" thickBot="1" x14ac:dyDescent="0.3">
      <c r="A300" s="143" t="str">
        <f>_xlfn.IFNA(VLOOKUP(B300,Stammdaten!$A$17:$B$300,2,FALSE),"")</f>
        <v/>
      </c>
      <c r="B300" s="59" t="str">
        <f>IF(Stammdaten!A300="","",Stammdaten!A300)</f>
        <v/>
      </c>
      <c r="C300" s="59" t="str">
        <f>IF(B300="","",VLOOKUP(B300,Stammdaten!A300:F583,6,FALSE))</f>
        <v/>
      </c>
      <c r="D300" s="60" t="str">
        <f>IF(A300="","",IF(OR(Beladung!C300="Beladung aus dem Netz eines anderen Netzbetreibers",Beladung!C300="Beladung ohne Netznutzung"),Beladung!C300,"Beladung aus dem Netz der "&amp;Stammdaten!$F$3))</f>
        <v/>
      </c>
      <c r="E300" s="60" t="str">
        <f t="shared" si="8"/>
        <v/>
      </c>
      <c r="F300" s="61" t="str">
        <f>IF(OR(D300="Beladung aus dem Netz eines anderen Netzbetreibers", D300="Beladung ohne Netznutzung"),"",IF(B300="","",SUMIFS('Ergebnis (detailliert)'!$E$17:$E$300,'Ergebnis (detailliert)'!$B$17:$B$300,'Ergebnis (aggregiert)'!$B300,'Ergebnis (detailliert)'!$C$17:$C$300,'Ergebnis (aggregiert)'!$D300)))</f>
        <v/>
      </c>
      <c r="G300" s="62" t="str">
        <f>IF(OR(D300="Beladung aus dem Netz eines anderen Netzbetreibers", D300="Beladung ohne Netznutzung"), "",IF($B300="","",SUMIFS('Ergebnis (detailliert)'!$F$17:$F$300,'Ergebnis (detailliert)'!$B$17:$B$300,'Ergebnis (aggregiert)'!$B300,'Ergebnis (detailliert)'!$C$17:$C$300,'Ergebnis (aggregiert)'!$D300)))</f>
        <v/>
      </c>
      <c r="H300" s="61" t="str">
        <f>IF(OR(D300="Beladung aus dem Netz eines anderen Netzbetreibers", D300="Beladung ohne Netznutzung"), "",IF($B300="","",SUMIFS('Ergebnis (detailliert)'!$I$17:$I$1001,'Ergebnis (detailliert)'!$B$17:$B$1001,'Ergebnis (aggregiert)'!$B300,'Ergebnis (detailliert)'!$C$17:$C$1001,'Ergebnis (aggregiert)'!$D300)))</f>
        <v/>
      </c>
      <c r="I300" s="63" t="str">
        <f>IF(OR(D300="Beladung aus dem Netz eines anderen Netzbetreibers", D300="Beladung ohne Netznutzung"), "",IF($B300="","",SUMIFS('Ergebnis (detailliert)'!$K$17:$K$1001,'Ergebnis (detailliert)'!$B$17:$B$1001,'Ergebnis (aggregiert)'!$B300,'Ergebnis (detailliert)'!$C$17:$C$1001,'Ergebnis (aggregiert)'!$D300)))</f>
        <v/>
      </c>
      <c r="J300" s="64" t="str">
        <f>IF(OR(D300="Beladung aus dem Netz eines anderen Netzbetreibers", D300="Beladung ohne Netznutzung"), "",IF($B300="","",SUMIFS('Ergebnis (detailliert)'!$M$17:$M$1001,'Ergebnis (detailliert)'!$B$17:$B$1001,'Ergebnis (aggregiert)'!$B300,'Ergebnis (detailliert)'!$C$17:$C$1001,'Ergebnis (aggregiert)'!$D300)))</f>
        <v/>
      </c>
      <c r="K300" s="52" t="str">
        <f>IFERROR(IF(ISBLANK(B300),"",IF(COUNTIF(Beladung!$B$17:$B$300,'Ergebnis (aggregiert)'!B300)=0,"Fehler: Reiter 'Beladung des Speichers' wurde für diesen Speicher nicht ausgefüllt",IF(COUNTIF(Entladung!$B$17:$B$300,'Ergebnis (aggregiert)'!B300)=0,"Fehler: Reiter 'Entladung des Speichers' wurde für diesen Speicher nicht ausgefüllt",""))),"Fehler: nicht alle Datenblätter für diesen Speicher wurden vollständig befüllt")</f>
        <v/>
      </c>
    </row>
  </sheetData>
  <sheetProtection algorithmName="SHA-512" hashValue="CuXkA/JJfCt7o6djClAXevbLdqWwLdRDzlTI0artBEItMZJf6S+RrmxqN5B0Xqvqa4S+tQwSnAph1FtUcbU3jA==" saltValue="KDBhU9aUw86HPwHc8xiqBQ==" spinCount="100000" sheet="1" selectLockedCells="1"/>
  <mergeCells count="6">
    <mergeCell ref="K14:K16"/>
    <mergeCell ref="B3:C3"/>
    <mergeCell ref="F14:G14"/>
    <mergeCell ref="H14:I14"/>
    <mergeCell ref="A14:E14"/>
    <mergeCell ref="E11:H11"/>
  </mergeCells>
  <conditionalFormatting sqref="I11:J11">
    <cfRule type="beginsWith" dxfId="3" priority="3" operator="beginsWith" text="Fehler">
      <formula>LEFT(I11,LEN("Fehler"))="Fehler"</formula>
    </cfRule>
    <cfRule type="beginsWith" dxfId="2" priority="4" operator="beginsWith" text="Bitte">
      <formula>LEFT(I11,LEN("Bitte"))="Bitte"</formula>
    </cfRule>
  </conditionalFormatting>
  <conditionalFormatting sqref="K17:K300">
    <cfRule type="beginsWith" dxfId="1" priority="1" operator="beginsWith" text="Achtung">
      <formula>LEFT(K17,LEN("Achtung"))="Achtung"</formula>
    </cfRule>
  </conditionalFormatting>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extLst>
    <ext xmlns:x14="http://schemas.microsoft.com/office/spreadsheetml/2009/9/main" uri="{78C0D931-6437-407d-A8EE-F0AAD7539E65}">
      <x14:conditionalFormattings>
        <x14:conditionalFormatting xmlns:xm="http://schemas.microsoft.com/office/excel/2006/main">
          <x14:cfRule type="beginsWith" priority="2" operator="beginsWith" id="{B7664892-E777-4848-91D0-028FB49548E7}">
            <xm:f>LEFT(K17,LEN("Fehler"))="Fehler"</xm:f>
            <xm:f>"Fehler"</xm:f>
            <x14:dxf>
              <font>
                <color auto="1"/>
              </font>
              <fill>
                <patternFill>
                  <bgColor rgb="FFFFC7CE"/>
                </patternFill>
              </fill>
            </x14:dxf>
          </x14:cfRule>
          <xm:sqref>K17:K300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F0000"/>
  </sheetPr>
  <dimension ref="A2:M1001"/>
  <sheetViews>
    <sheetView showGridLines="0" topLeftCell="C1" zoomScale="80" zoomScaleNormal="80" workbookViewId="0">
      <selection activeCell="A17" sqref="A17"/>
    </sheetView>
  </sheetViews>
  <sheetFormatPr baseColWidth="10" defaultColWidth="11" defaultRowHeight="13.8" x14ac:dyDescent="0.25"/>
  <cols>
    <col min="1" max="1" width="23.69921875" bestFit="1" customWidth="1"/>
    <col min="2" max="2" width="32.69921875" bestFit="1" customWidth="1"/>
    <col min="3" max="3" width="40.19921875" bestFit="1" customWidth="1"/>
    <col min="4" max="5" width="20.09765625" customWidth="1"/>
    <col min="6" max="9" width="18" customWidth="1"/>
    <col min="10" max="10" width="18.796875" customWidth="1"/>
    <col min="11" max="11" width="16.59765625" customWidth="1"/>
    <col min="12" max="12" width="18.09765625" customWidth="1"/>
    <col min="13" max="13" width="21" customWidth="1"/>
  </cols>
  <sheetData>
    <row r="2" spans="1:13" ht="14.4" thickBot="1" x14ac:dyDescent="0.3"/>
    <row r="3" spans="1:13" ht="14.4" thickBot="1" x14ac:dyDescent="0.3">
      <c r="B3" s="75" t="s">
        <v>0</v>
      </c>
      <c r="C3" s="76"/>
    </row>
    <row r="4" spans="1:13" x14ac:dyDescent="0.25">
      <c r="B4" s="29" t="s">
        <v>38</v>
      </c>
      <c r="C4" s="169" t="str">
        <f>IF(Stammdaten!B4="","",Stammdaten!B4)</f>
        <v/>
      </c>
    </row>
    <row r="5" spans="1:13" x14ac:dyDescent="0.25">
      <c r="B5" s="15" t="s">
        <v>1</v>
      </c>
      <c r="C5" s="170" t="str">
        <f>IF(Stammdaten!B5="","",Stammdaten!B5)</f>
        <v/>
      </c>
    </row>
    <row r="6" spans="1:13" x14ac:dyDescent="0.25">
      <c r="B6" s="15" t="s">
        <v>4</v>
      </c>
      <c r="C6" s="170" t="str">
        <f>IF(Stammdaten!B6="","",Stammdaten!B6)</f>
        <v/>
      </c>
    </row>
    <row r="7" spans="1:13" x14ac:dyDescent="0.25">
      <c r="B7" s="15" t="s">
        <v>2</v>
      </c>
      <c r="C7" s="78" t="str">
        <f>IF(Stammdaten!B7="","",Stammdaten!B7)</f>
        <v/>
      </c>
    </row>
    <row r="8" spans="1:13" x14ac:dyDescent="0.25">
      <c r="B8" s="15" t="s">
        <v>3</v>
      </c>
      <c r="C8" s="171" t="str">
        <f>IF(Stammdaten!B8="","",Stammdaten!B8)</f>
        <v/>
      </c>
    </row>
    <row r="9" spans="1:13" ht="14.4" thickBot="1" x14ac:dyDescent="0.3">
      <c r="B9" s="16" t="s">
        <v>5</v>
      </c>
      <c r="C9" s="79" t="str">
        <f>IF(Stammdaten!B9="","",Stammdaten!B9)</f>
        <v/>
      </c>
    </row>
    <row r="10" spans="1:13" ht="14.4" thickBot="1" x14ac:dyDescent="0.3">
      <c r="B10" s="28"/>
      <c r="C10" s="51"/>
    </row>
    <row r="11" spans="1:13" x14ac:dyDescent="0.25">
      <c r="B11" s="33" t="s">
        <v>43</v>
      </c>
      <c r="C11" s="54">
        <f>IF(Stammdaten!B11="","",Stammdaten!B11)</f>
        <v>2025</v>
      </c>
    </row>
    <row r="12" spans="1:13" ht="14.4" thickBot="1" x14ac:dyDescent="0.3">
      <c r="B12" s="34" t="s">
        <v>52</v>
      </c>
      <c r="C12" s="73">
        <f>IF(Stammdaten!B12="","",Stammdaten!B12)</f>
        <v>0.27700000000000002</v>
      </c>
    </row>
    <row r="13" spans="1:13" ht="14.4" thickBot="1" x14ac:dyDescent="0.3"/>
    <row r="14" spans="1:13" ht="25.5" customHeight="1" thickBot="1" x14ac:dyDescent="0.3">
      <c r="A14" s="178" t="s">
        <v>74</v>
      </c>
      <c r="B14" s="180"/>
      <c r="C14" s="49" t="s">
        <v>40</v>
      </c>
      <c r="D14" s="188" t="s">
        <v>77</v>
      </c>
      <c r="E14" s="189"/>
      <c r="F14" s="188" t="s">
        <v>87</v>
      </c>
      <c r="G14" s="190"/>
      <c r="H14" s="188" t="s">
        <v>86</v>
      </c>
      <c r="I14" s="190"/>
      <c r="J14" s="188" t="s">
        <v>78</v>
      </c>
      <c r="K14" s="190"/>
      <c r="L14" s="188" t="s">
        <v>42</v>
      </c>
      <c r="M14" s="189"/>
    </row>
    <row r="15" spans="1:13" ht="26.4" x14ac:dyDescent="0.25">
      <c r="A15" s="101" t="s">
        <v>82</v>
      </c>
      <c r="B15" s="101" t="s">
        <v>92</v>
      </c>
      <c r="C15" s="41"/>
      <c r="D15" s="130" t="s">
        <v>76</v>
      </c>
      <c r="E15" s="130" t="s">
        <v>36</v>
      </c>
      <c r="F15" s="131" t="s">
        <v>32</v>
      </c>
      <c r="G15" s="132" t="s">
        <v>36</v>
      </c>
      <c r="H15" s="131" t="s">
        <v>33</v>
      </c>
      <c r="I15" s="130" t="s">
        <v>34</v>
      </c>
      <c r="J15" s="131" t="s">
        <v>33</v>
      </c>
      <c r="K15" s="132" t="s">
        <v>34</v>
      </c>
      <c r="L15" s="133" t="s">
        <v>49</v>
      </c>
      <c r="M15" s="40" t="s">
        <v>31</v>
      </c>
    </row>
    <row r="16" spans="1:13" ht="14.4" thickBot="1" x14ac:dyDescent="0.3">
      <c r="A16" s="107"/>
      <c r="B16" s="107"/>
      <c r="C16" s="126"/>
      <c r="D16" s="86" t="s">
        <v>6</v>
      </c>
      <c r="E16" s="21" t="s">
        <v>6</v>
      </c>
      <c r="F16" s="18" t="s">
        <v>9</v>
      </c>
      <c r="G16" s="39" t="s">
        <v>9</v>
      </c>
      <c r="H16" s="23" t="s">
        <v>6</v>
      </c>
      <c r="I16" s="21" t="s">
        <v>6</v>
      </c>
      <c r="J16" s="18" t="s">
        <v>9</v>
      </c>
      <c r="K16" s="38" t="s">
        <v>9</v>
      </c>
      <c r="L16" s="18" t="s">
        <v>6</v>
      </c>
      <c r="M16" s="19" t="s">
        <v>9</v>
      </c>
    </row>
    <row r="17" spans="1:13" x14ac:dyDescent="0.25">
      <c r="A17" s="141" t="str">
        <f>_xlfn.IFNA(VLOOKUP(B17,Stammdaten!$A$17:$B$300,2,FALSE),"")</f>
        <v/>
      </c>
      <c r="B17" s="127" t="str">
        <f>IF(Beladung!B17="","",Beladung!B17)</f>
        <v/>
      </c>
      <c r="C17" s="123" t="str">
        <f>IF(Beladung!C17="","",Beladung!C17)</f>
        <v/>
      </c>
      <c r="D17" s="87" t="str">
        <f>IF(ISBLANK(Beladung!B17),"",SUMIFS(Beladung!$D$17:$D$300,Beladung!$B$17:$B$300,B17))</f>
        <v/>
      </c>
      <c r="E17" s="66" t="str">
        <f>IF(ISBLANK(Beladung!B17),"",Beladung!D17)</f>
        <v/>
      </c>
      <c r="F17" s="88" t="str">
        <f>IF(ISBLANK(Beladung!B17),"",SUMIFS(Beladung!$F$17:$F$1001,Beladung!$B$17:$B$1001,'Ergebnis (detailliert)'!B17))</f>
        <v/>
      </c>
      <c r="G17" s="67" t="str">
        <f>IF(ISBLANK(Beladung!B17),"",Beladung!F17)</f>
        <v/>
      </c>
      <c r="H17" s="88" t="str">
        <f>IF(ISBLANK(Beladung!B17),"",SUMIFS(Entladung!$D$17:$D$1001,Entladung!$B$17:$B$1001,'Ergebnis (detailliert)'!B17))</f>
        <v/>
      </c>
      <c r="I17" s="89" t="str">
        <f>IF(ISBLANK(Entladung!B17),"",Entladung!D17)</f>
        <v/>
      </c>
      <c r="J17" s="88" t="str">
        <f>IF(ISBLANK(Beladung!B17),"",SUMIFS(Entladung!$F$17:$F$1001,Entladung!$B$17:$B$1001,'Ergebnis (detailliert)'!$B$17:$B$300))</f>
        <v/>
      </c>
      <c r="K17" s="13" t="str">
        <f>IFERROR(IF(B17="","",J17*'Ergebnis (detailliert)'!G17/'Ergebnis (detailliert)'!F17),0)</f>
        <v/>
      </c>
      <c r="L17" s="56" t="str">
        <f>E17</f>
        <v/>
      </c>
      <c r="M17" s="57" t="str">
        <f>IF(B17="","",IF(LOOKUP(B17,Stammdaten!$A$17:$A$1001,Stammdaten!$G$17:$G$1001)="Nein",0,IF(ISBLANK(Beladung!B17),"",ROUND(MIN(G17,K17)*-1,2))))</f>
        <v/>
      </c>
    </row>
    <row r="18" spans="1:13" x14ac:dyDescent="0.25">
      <c r="A18" s="142" t="str">
        <f>_xlfn.IFNA(VLOOKUP(B18,Stammdaten!$A$17:$B$300,2,FALSE),"")</f>
        <v/>
      </c>
      <c r="B18" s="125" t="str">
        <f>IF(Beladung!B18="","",Beladung!B18)</f>
        <v/>
      </c>
      <c r="C18" s="124" t="str">
        <f>IF(Beladung!C18="","",Beladung!C18)</f>
        <v/>
      </c>
      <c r="D18" s="87" t="str">
        <f>IF(ISBLANK(Beladung!B18),"",SUMIFS(Beladung!$D$17:$D$300,Beladung!$B$17:$B$300,B18))</f>
        <v/>
      </c>
      <c r="E18" s="66" t="str">
        <f>IF(ISBLANK(Beladung!B18),"",Beladung!D18)</f>
        <v/>
      </c>
      <c r="F18" s="88" t="str">
        <f>IF(ISBLANK(Beladung!B18),"",SUMIFS(Beladung!$F$17:$F$1001,Beladung!$B$17:$B$1001,'Ergebnis (detailliert)'!B18))</f>
        <v/>
      </c>
      <c r="G18" s="67" t="str">
        <f>IF(ISBLANK(Beladung!B18),"",Beladung!F18)</f>
        <v/>
      </c>
      <c r="H18" s="88" t="str">
        <f>IF(ISBLANK(Beladung!B18),"",SUMIFS(Entladung!$D$17:$D$1001,Entladung!$B$17:$B$1001,'Ergebnis (detailliert)'!B18))</f>
        <v/>
      </c>
      <c r="I18" s="89" t="str">
        <f>IF(ISBLANK(Entladung!B18),"",Entladung!D18)</f>
        <v/>
      </c>
      <c r="J18" s="88" t="str">
        <f>IF(ISBLANK(Beladung!B18),"",SUMIFS(Entladung!$F$17:$F$1001,Entladung!$B$17:$B$1001,'Ergebnis (detailliert)'!$B$17:$B$300))</f>
        <v/>
      </c>
      <c r="K18" s="13" t="str">
        <f>IFERROR(IF(B18="","",J18*'Ergebnis (detailliert)'!G18/'Ergebnis (detailliert)'!F18),0)</f>
        <v/>
      </c>
      <c r="L18" s="56" t="str">
        <f t="shared" ref="L18:L81" si="0">E18</f>
        <v/>
      </c>
      <c r="M18" s="57" t="str">
        <f>IF(B18="","",IF(LOOKUP(B18,Stammdaten!$A$17:$A$1001,Stammdaten!$G$17:$G$1001)="Nein",0,IF(ISBLANK(Beladung!B18),"",ROUND(MIN(G18,K18)*-1,2))))</f>
        <v/>
      </c>
    </row>
    <row r="19" spans="1:13" x14ac:dyDescent="0.25">
      <c r="A19" s="142" t="str">
        <f>_xlfn.IFNA(VLOOKUP(B19,Stammdaten!$A$17:$B$300,2,FALSE),"")</f>
        <v/>
      </c>
      <c r="B19" s="125" t="str">
        <f>IF(Beladung!B19="","",Beladung!B19)</f>
        <v/>
      </c>
      <c r="C19" s="124" t="str">
        <f>IF(Beladung!C19="","",Beladung!C19)</f>
        <v/>
      </c>
      <c r="D19" s="87" t="str">
        <f>IF(ISBLANK(Beladung!B19),"",SUMIFS(Beladung!$D$17:$D$300,Beladung!$B$17:$B$300,B19))</f>
        <v/>
      </c>
      <c r="E19" s="66" t="str">
        <f>IF(ISBLANK(Beladung!B19),"",Beladung!D19)</f>
        <v/>
      </c>
      <c r="F19" s="88" t="str">
        <f>IF(ISBLANK(Beladung!B19),"",SUMIFS(Beladung!$F$17:$F$1001,Beladung!$B$17:$B$1001,'Ergebnis (detailliert)'!B19))</f>
        <v/>
      </c>
      <c r="G19" s="67" t="str">
        <f>IF(ISBLANK(Beladung!B19),"",Beladung!F19)</f>
        <v/>
      </c>
      <c r="H19" s="88" t="str">
        <f>IF(ISBLANK(Beladung!B19),"",SUMIFS(Entladung!$D$17:$D$1001,Entladung!$B$17:$B$1001,'Ergebnis (detailliert)'!B19))</f>
        <v/>
      </c>
      <c r="I19" s="89" t="str">
        <f>IF(ISBLANK(Entladung!B19),"",Entladung!D19)</f>
        <v/>
      </c>
      <c r="J19" s="88" t="str">
        <f>IF(ISBLANK(Beladung!B19),"",SUMIFS(Entladung!$F$17:$F$1001,Entladung!$B$17:$B$1001,'Ergebnis (detailliert)'!$B$17:$B$300))</f>
        <v/>
      </c>
      <c r="K19" s="13" t="str">
        <f>IFERROR(IF(B19="","",J19*'Ergebnis (detailliert)'!G19/'Ergebnis (detailliert)'!F19),0)</f>
        <v/>
      </c>
      <c r="L19" s="56" t="str">
        <f t="shared" si="0"/>
        <v/>
      </c>
      <c r="M19" s="57" t="str">
        <f>IF(B19="","",IF(LOOKUP(B19,Stammdaten!$A$17:$A$1001,Stammdaten!$G$17:$G$1001)="Nein",0,IF(ISBLANK(Beladung!B19),"",ROUND(MIN(G19,K19)*-1,2))))</f>
        <v/>
      </c>
    </row>
    <row r="20" spans="1:13" x14ac:dyDescent="0.25">
      <c r="A20" s="142" t="str">
        <f>_xlfn.IFNA(VLOOKUP(B20,Stammdaten!$A$17:$B$300,2,FALSE),"")</f>
        <v/>
      </c>
      <c r="B20" s="125" t="str">
        <f>IF(Beladung!B20="","",Beladung!B20)</f>
        <v/>
      </c>
      <c r="C20" s="124" t="str">
        <f>IF(Beladung!C20="","",Beladung!C20)</f>
        <v/>
      </c>
      <c r="D20" s="87" t="str">
        <f>IF(ISBLANK(Beladung!B20),"",SUMIFS(Beladung!$D$17:$D$300,Beladung!$B$17:$B$300,B20))</f>
        <v/>
      </c>
      <c r="E20" s="66" t="str">
        <f>IF(ISBLANK(Beladung!B20),"",Beladung!D20)</f>
        <v/>
      </c>
      <c r="F20" s="88" t="str">
        <f>IF(ISBLANK(Beladung!B20),"",SUMIFS(Beladung!$F$17:$F$1001,Beladung!$B$17:$B$1001,'Ergebnis (detailliert)'!B20))</f>
        <v/>
      </c>
      <c r="G20" s="67" t="str">
        <f>IF(ISBLANK(Beladung!B20),"",Beladung!F20)</f>
        <v/>
      </c>
      <c r="H20" s="88" t="str">
        <f>IF(ISBLANK(Beladung!B20),"",SUMIFS(Entladung!$D$17:$D$1001,Entladung!$B$17:$B$1001,'Ergebnis (detailliert)'!B20))</f>
        <v/>
      </c>
      <c r="I20" s="89" t="str">
        <f>IF(ISBLANK(Entladung!B20),"",Entladung!D20)</f>
        <v/>
      </c>
      <c r="J20" s="88" t="str">
        <f>IF(ISBLANK(Beladung!B20),"",SUMIFS(Entladung!$F$17:$F$1001,Entladung!$B$17:$B$1001,'Ergebnis (detailliert)'!$B$17:$B$300))</f>
        <v/>
      </c>
      <c r="K20" s="13" t="str">
        <f>IFERROR(IF(B20="","",J20*'Ergebnis (detailliert)'!G20/'Ergebnis (detailliert)'!F20),0)</f>
        <v/>
      </c>
      <c r="L20" s="56" t="str">
        <f t="shared" si="0"/>
        <v/>
      </c>
      <c r="M20" s="57" t="str">
        <f>IF(B20="","",IF(LOOKUP(B20,Stammdaten!$A$17:$A$1001,Stammdaten!$G$17:$G$1001)="Nein",0,IF(ISBLANK(Beladung!B20),"",ROUND(MIN(G20,K20)*-1,2))))</f>
        <v/>
      </c>
    </row>
    <row r="21" spans="1:13" x14ac:dyDescent="0.25">
      <c r="A21" s="142" t="str">
        <f>_xlfn.IFNA(VLOOKUP(B21,Stammdaten!$A$17:$B$300,2,FALSE),"")</f>
        <v/>
      </c>
      <c r="B21" s="125" t="str">
        <f>IF(Beladung!B21="","",Beladung!B21)</f>
        <v/>
      </c>
      <c r="C21" s="124" t="str">
        <f>IF(Beladung!C21="","",Beladung!C21)</f>
        <v/>
      </c>
      <c r="D21" s="87" t="str">
        <f>IF(ISBLANK(Beladung!B21),"",SUMIFS(Beladung!$D$17:$D$300,Beladung!$B$17:$B$300,B21))</f>
        <v/>
      </c>
      <c r="E21" s="66" t="str">
        <f>IF(ISBLANK(Beladung!B21),"",Beladung!D21)</f>
        <v/>
      </c>
      <c r="F21" s="88" t="str">
        <f>IF(ISBLANK(Beladung!B21),"",SUMIFS(Beladung!$F$17:$F$1001,Beladung!$B$17:$B$1001,'Ergebnis (detailliert)'!B21))</f>
        <v/>
      </c>
      <c r="G21" s="67" t="str">
        <f>IF(ISBLANK(Beladung!B21),"",Beladung!F21)</f>
        <v/>
      </c>
      <c r="H21" s="88" t="str">
        <f>IF(ISBLANK(Beladung!B21),"",SUMIFS(Entladung!$D$17:$D$1001,Entladung!$B$17:$B$1001,'Ergebnis (detailliert)'!B21))</f>
        <v/>
      </c>
      <c r="I21" s="89" t="str">
        <f>IF(ISBLANK(Entladung!B21),"",Entladung!D21)</f>
        <v/>
      </c>
      <c r="J21" s="88" t="str">
        <f>IF(ISBLANK(Beladung!B21),"",SUMIFS(Entladung!$F$17:$F$1001,Entladung!$B$17:$B$1001,'Ergebnis (detailliert)'!$B$17:$B$300))</f>
        <v/>
      </c>
      <c r="K21" s="13" t="str">
        <f>IFERROR(IF(B21="","",J21*'Ergebnis (detailliert)'!G21/'Ergebnis (detailliert)'!F21),0)</f>
        <v/>
      </c>
      <c r="L21" s="56" t="str">
        <f t="shared" si="0"/>
        <v/>
      </c>
      <c r="M21" s="57" t="str">
        <f>IF(B21="","",IF(LOOKUP(B21,Stammdaten!$A$17:$A$1001,Stammdaten!$G$17:$G$1001)="Nein",0,IF(ISBLANK(Beladung!B21),"",ROUND(MIN(G21,K21)*-1,2))))</f>
        <v/>
      </c>
    </row>
    <row r="22" spans="1:13" x14ac:dyDescent="0.25">
      <c r="A22" s="142" t="str">
        <f>_xlfn.IFNA(VLOOKUP(B22,Stammdaten!$A$17:$B$300,2,FALSE),"")</f>
        <v/>
      </c>
      <c r="B22" s="125" t="str">
        <f>IF(Beladung!B22="","",Beladung!B22)</f>
        <v/>
      </c>
      <c r="C22" s="124" t="str">
        <f>IF(Beladung!C22="","",Beladung!C22)</f>
        <v/>
      </c>
      <c r="D22" s="87" t="str">
        <f>IF(ISBLANK(Beladung!B22),"",SUMIFS(Beladung!$D$17:$D$300,Beladung!$B$17:$B$300,B22))</f>
        <v/>
      </c>
      <c r="E22" s="66" t="str">
        <f>IF(ISBLANK(Beladung!B22),"",Beladung!D22)</f>
        <v/>
      </c>
      <c r="F22" s="88" t="str">
        <f>IF(ISBLANK(Beladung!B22),"",SUMIFS(Beladung!$F$17:$F$1001,Beladung!$B$17:$B$1001,'Ergebnis (detailliert)'!B22))</f>
        <v/>
      </c>
      <c r="G22" s="67" t="str">
        <f>IF(ISBLANK(Beladung!B22),"",Beladung!F22)</f>
        <v/>
      </c>
      <c r="H22" s="88" t="str">
        <f>IF(ISBLANK(Beladung!B22),"",SUMIFS(Entladung!$D$17:$D$1001,Entladung!$B$17:$B$1001,'Ergebnis (detailliert)'!B22))</f>
        <v/>
      </c>
      <c r="I22" s="89" t="str">
        <f>IF(ISBLANK(Entladung!B22),"",Entladung!D22)</f>
        <v/>
      </c>
      <c r="J22" s="88" t="str">
        <f>IF(ISBLANK(Beladung!B22),"",SUMIFS(Entladung!$F$17:$F$1001,Entladung!$B$17:$B$1001,'Ergebnis (detailliert)'!$B$17:$B$300))</f>
        <v/>
      </c>
      <c r="K22" s="13" t="str">
        <f>IFERROR(IF(B22="","",J22*'Ergebnis (detailliert)'!G22/'Ergebnis (detailliert)'!F22),0)</f>
        <v/>
      </c>
      <c r="L22" s="56" t="str">
        <f t="shared" si="0"/>
        <v/>
      </c>
      <c r="M22" s="57" t="str">
        <f>IF(B22="","",IF(LOOKUP(B22,Stammdaten!$A$17:$A$1001,Stammdaten!$G$17:$G$1001)="Nein",0,IF(ISBLANK(Beladung!B22),"",ROUND(MIN(G22,K22)*-1,2))))</f>
        <v/>
      </c>
    </row>
    <row r="23" spans="1:13" x14ac:dyDescent="0.25">
      <c r="A23" s="142" t="str">
        <f>_xlfn.IFNA(VLOOKUP(B23,Stammdaten!$A$17:$B$300,2,FALSE),"")</f>
        <v/>
      </c>
      <c r="B23" s="125" t="str">
        <f>IF(Beladung!B23="","",Beladung!B23)</f>
        <v/>
      </c>
      <c r="C23" s="124" t="str">
        <f>IF(Beladung!C23="","",Beladung!C23)</f>
        <v/>
      </c>
      <c r="D23" s="87" t="str">
        <f>IF(ISBLANK(Beladung!B23),"",SUMIFS(Beladung!$D$17:$D$300,Beladung!$B$17:$B$300,B23))</f>
        <v/>
      </c>
      <c r="E23" s="66" t="str">
        <f>IF(ISBLANK(Beladung!B23),"",Beladung!D23)</f>
        <v/>
      </c>
      <c r="F23" s="88" t="str">
        <f>IF(ISBLANK(Beladung!B23),"",SUMIFS(Beladung!$F$17:$F$1001,Beladung!$B$17:$B$1001,'Ergebnis (detailliert)'!B23))</f>
        <v/>
      </c>
      <c r="G23" s="67" t="str">
        <f>IF(ISBLANK(Beladung!B23),"",Beladung!F23)</f>
        <v/>
      </c>
      <c r="H23" s="88" t="str">
        <f>IF(ISBLANK(Beladung!B23),"",SUMIFS(Entladung!$D$17:$D$1001,Entladung!$B$17:$B$1001,'Ergebnis (detailliert)'!B23))</f>
        <v/>
      </c>
      <c r="I23" s="89" t="str">
        <f>IF(ISBLANK(Entladung!B23),"",Entladung!D23)</f>
        <v/>
      </c>
      <c r="J23" s="88" t="str">
        <f>IF(ISBLANK(Beladung!B23),"",SUMIFS(Entladung!$F$17:$F$1001,Entladung!$B$17:$B$1001,'Ergebnis (detailliert)'!$B$17:$B$300))</f>
        <v/>
      </c>
      <c r="K23" s="13" t="str">
        <f>IFERROR(IF(B23="","",J23*'Ergebnis (detailliert)'!G23/'Ergebnis (detailliert)'!F23),0)</f>
        <v/>
      </c>
      <c r="L23" s="56" t="str">
        <f t="shared" si="0"/>
        <v/>
      </c>
      <c r="M23" s="57" t="str">
        <f>IF(B23="","",IF(LOOKUP(B23,Stammdaten!$A$17:$A$1001,Stammdaten!$G$17:$G$1001)="Nein",0,IF(ISBLANK(Beladung!B23),"",ROUND(MIN(G23,K23)*-1,2))))</f>
        <v/>
      </c>
    </row>
    <row r="24" spans="1:13" x14ac:dyDescent="0.25">
      <c r="A24" s="142" t="str">
        <f>_xlfn.IFNA(VLOOKUP(B24,Stammdaten!$A$17:$B$300,2,FALSE),"")</f>
        <v/>
      </c>
      <c r="B24" s="125" t="str">
        <f>IF(Beladung!B24="","",Beladung!B24)</f>
        <v/>
      </c>
      <c r="C24" s="124" t="str">
        <f>IF(Beladung!C24="","",Beladung!C24)</f>
        <v/>
      </c>
      <c r="D24" s="87" t="str">
        <f>IF(ISBLANK(Beladung!B24),"",SUMIFS(Beladung!$D$17:$D$300,Beladung!$B$17:$B$300,B24))</f>
        <v/>
      </c>
      <c r="E24" s="66" t="str">
        <f>IF(ISBLANK(Beladung!B24),"",Beladung!D24)</f>
        <v/>
      </c>
      <c r="F24" s="88" t="str">
        <f>IF(ISBLANK(Beladung!B24),"",SUMIFS(Beladung!$F$17:$F$1001,Beladung!$B$17:$B$1001,'Ergebnis (detailliert)'!B24))</f>
        <v/>
      </c>
      <c r="G24" s="67" t="str">
        <f>IF(ISBLANK(Beladung!B24),"",Beladung!F24)</f>
        <v/>
      </c>
      <c r="H24" s="88" t="str">
        <f>IF(ISBLANK(Beladung!B24),"",SUMIFS(Entladung!$D$17:$D$1001,Entladung!$B$17:$B$1001,'Ergebnis (detailliert)'!B24))</f>
        <v/>
      </c>
      <c r="I24" s="89" t="str">
        <f>IF(ISBLANK(Entladung!B24),"",Entladung!D24)</f>
        <v/>
      </c>
      <c r="J24" s="88" t="str">
        <f>IF(ISBLANK(Beladung!B24),"",SUMIFS(Entladung!$F$17:$F$1001,Entladung!$B$17:$B$1001,'Ergebnis (detailliert)'!$B$17:$B$300))</f>
        <v/>
      </c>
      <c r="K24" s="13" t="str">
        <f>IFERROR(IF(B24="","",J24*'Ergebnis (detailliert)'!G24/'Ergebnis (detailliert)'!F24),0)</f>
        <v/>
      </c>
      <c r="L24" s="56" t="str">
        <f t="shared" si="0"/>
        <v/>
      </c>
      <c r="M24" s="57" t="str">
        <f>IF(B24="","",IF(LOOKUP(B24,Stammdaten!$A$17:$A$1001,Stammdaten!$G$17:$G$1001)="Nein",0,IF(ISBLANK(Beladung!B24),"",ROUND(MIN(G24,K24)*-1,2))))</f>
        <v/>
      </c>
    </row>
    <row r="25" spans="1:13" x14ac:dyDescent="0.25">
      <c r="A25" s="142" t="str">
        <f>_xlfn.IFNA(VLOOKUP(B25,Stammdaten!$A$17:$B$300,2,FALSE),"")</f>
        <v/>
      </c>
      <c r="B25" s="125" t="str">
        <f>IF(Beladung!B25="","",Beladung!B25)</f>
        <v/>
      </c>
      <c r="C25" s="124" t="str">
        <f>IF(Beladung!C25="","",Beladung!C25)</f>
        <v/>
      </c>
      <c r="D25" s="87" t="str">
        <f>IF(ISBLANK(Beladung!B25),"",SUMIFS(Beladung!$D$17:$D$300,Beladung!$B$17:$B$300,B25))</f>
        <v/>
      </c>
      <c r="E25" s="66" t="str">
        <f>IF(ISBLANK(Beladung!B25),"",Beladung!D25)</f>
        <v/>
      </c>
      <c r="F25" s="88" t="str">
        <f>IF(ISBLANK(Beladung!B25),"",SUMIFS(Beladung!$F$17:$F$1001,Beladung!$B$17:$B$1001,'Ergebnis (detailliert)'!B25))</f>
        <v/>
      </c>
      <c r="G25" s="67" t="str">
        <f>IF(ISBLANK(Beladung!B25),"",Beladung!F25)</f>
        <v/>
      </c>
      <c r="H25" s="88" t="str">
        <f>IF(ISBLANK(Beladung!B25),"",SUMIFS(Entladung!$D$17:$D$1001,Entladung!$B$17:$B$1001,'Ergebnis (detailliert)'!B25))</f>
        <v/>
      </c>
      <c r="I25" s="89" t="str">
        <f>IF(ISBLANK(Entladung!B25),"",Entladung!D25)</f>
        <v/>
      </c>
      <c r="J25" s="88" t="str">
        <f>IF(ISBLANK(Beladung!B25),"",SUMIFS(Entladung!$F$17:$F$1001,Entladung!$B$17:$B$1001,'Ergebnis (detailliert)'!$B$17:$B$300))</f>
        <v/>
      </c>
      <c r="K25" s="13" t="str">
        <f>IFERROR(IF(B25="","",J25*'Ergebnis (detailliert)'!G25/'Ergebnis (detailliert)'!F25),0)</f>
        <v/>
      </c>
      <c r="L25" s="56" t="str">
        <f t="shared" si="0"/>
        <v/>
      </c>
      <c r="M25" s="57" t="str">
        <f>IF(B25="","",IF(LOOKUP(B25,Stammdaten!$A$17:$A$1001,Stammdaten!$G$17:$G$1001)="Nein",0,IF(ISBLANK(Beladung!B25),"",ROUND(MIN(G25,K25)*-1,2))))</f>
        <v/>
      </c>
    </row>
    <row r="26" spans="1:13" x14ac:dyDescent="0.25">
      <c r="A26" s="142" t="str">
        <f>_xlfn.IFNA(VLOOKUP(B26,Stammdaten!$A$17:$B$300,2,FALSE),"")</f>
        <v/>
      </c>
      <c r="B26" s="125" t="str">
        <f>IF(Beladung!B26="","",Beladung!B26)</f>
        <v/>
      </c>
      <c r="C26" s="124" t="str">
        <f>IF(Beladung!C26="","",Beladung!C26)</f>
        <v/>
      </c>
      <c r="D26" s="87" t="str">
        <f>IF(ISBLANK(Beladung!B26),"",SUMIFS(Beladung!$D$17:$D$300,Beladung!$B$17:$B$300,B26))</f>
        <v/>
      </c>
      <c r="E26" s="66" t="str">
        <f>IF(ISBLANK(Beladung!B26),"",Beladung!D26)</f>
        <v/>
      </c>
      <c r="F26" s="88" t="str">
        <f>IF(ISBLANK(Beladung!B26),"",SUMIFS(Beladung!$F$17:$F$1001,Beladung!$B$17:$B$1001,'Ergebnis (detailliert)'!B26))</f>
        <v/>
      </c>
      <c r="G26" s="67" t="str">
        <f>IF(ISBLANK(Beladung!B26),"",Beladung!F26)</f>
        <v/>
      </c>
      <c r="H26" s="88" t="str">
        <f>IF(ISBLANK(Beladung!B26),"",SUMIFS(Entladung!$D$17:$D$1001,Entladung!$B$17:$B$1001,'Ergebnis (detailliert)'!B26))</f>
        <v/>
      </c>
      <c r="I26" s="89" t="str">
        <f>IF(ISBLANK(Entladung!B26),"",Entladung!D26)</f>
        <v/>
      </c>
      <c r="J26" s="88" t="str">
        <f>IF(ISBLANK(Beladung!B26),"",SUMIFS(Entladung!$F$17:$F$1001,Entladung!$B$17:$B$1001,'Ergebnis (detailliert)'!$B$17:$B$300))</f>
        <v/>
      </c>
      <c r="K26" s="13" t="str">
        <f>IFERROR(IF(B26="","",J26*'Ergebnis (detailliert)'!G26/'Ergebnis (detailliert)'!F26),0)</f>
        <v/>
      </c>
      <c r="L26" s="56" t="str">
        <f t="shared" si="0"/>
        <v/>
      </c>
      <c r="M26" s="57" t="str">
        <f>IF(B26="","",IF(LOOKUP(B26,Stammdaten!$A$17:$A$1001,Stammdaten!$G$17:$G$1001)="Nein",0,IF(ISBLANK(Beladung!B26),"",ROUND(MIN(G26,K26)*-1,2))))</f>
        <v/>
      </c>
    </row>
    <row r="27" spans="1:13" x14ac:dyDescent="0.25">
      <c r="A27" s="142" t="str">
        <f>_xlfn.IFNA(VLOOKUP(B27,Stammdaten!$A$17:$B$300,2,FALSE),"")</f>
        <v/>
      </c>
      <c r="B27" s="125" t="str">
        <f>IF(Beladung!B27="","",Beladung!B27)</f>
        <v/>
      </c>
      <c r="C27" s="124" t="str">
        <f>IF(Beladung!C27="","",Beladung!C27)</f>
        <v/>
      </c>
      <c r="D27" s="87" t="str">
        <f>IF(ISBLANK(Beladung!B27),"",SUMIFS(Beladung!$D$17:$D$300,Beladung!$B$17:$B$300,B27))</f>
        <v/>
      </c>
      <c r="E27" s="66" t="str">
        <f>IF(ISBLANK(Beladung!B27),"",Beladung!D27)</f>
        <v/>
      </c>
      <c r="F27" s="88" t="str">
        <f>IF(ISBLANK(Beladung!B27),"",SUMIFS(Beladung!$F$17:$F$1001,Beladung!$B$17:$B$1001,'Ergebnis (detailliert)'!B27))</f>
        <v/>
      </c>
      <c r="G27" s="67" t="str">
        <f>IF(ISBLANK(Beladung!B27),"",Beladung!F27)</f>
        <v/>
      </c>
      <c r="H27" s="88" t="str">
        <f>IF(ISBLANK(Beladung!B27),"",SUMIFS(Entladung!$D$17:$D$1001,Entladung!$B$17:$B$1001,'Ergebnis (detailliert)'!B27))</f>
        <v/>
      </c>
      <c r="I27" s="89" t="str">
        <f>IF(ISBLANK(Entladung!B27),"",Entladung!D27)</f>
        <v/>
      </c>
      <c r="J27" s="88" t="str">
        <f>IF(ISBLANK(Beladung!B27),"",SUMIFS(Entladung!$F$17:$F$1001,Entladung!$B$17:$B$1001,'Ergebnis (detailliert)'!$B$17:$B$300))</f>
        <v/>
      </c>
      <c r="K27" s="13" t="str">
        <f>IFERROR(IF(B27="","",J27*'Ergebnis (detailliert)'!G27/'Ergebnis (detailliert)'!F27),0)</f>
        <v/>
      </c>
      <c r="L27" s="56" t="str">
        <f t="shared" si="0"/>
        <v/>
      </c>
      <c r="M27" s="57" t="str">
        <f>IF(B27="","",IF(LOOKUP(B27,Stammdaten!$A$17:$A$1001,Stammdaten!$G$17:$G$1001)="Nein",0,IF(ISBLANK(Beladung!B27),"",ROUND(MIN(G27,K27)*-1,2))))</f>
        <v/>
      </c>
    </row>
    <row r="28" spans="1:13" x14ac:dyDescent="0.25">
      <c r="A28" s="142" t="str">
        <f>_xlfn.IFNA(VLOOKUP(B28,Stammdaten!$A$17:$B$300,2,FALSE),"")</f>
        <v/>
      </c>
      <c r="B28" s="125" t="str">
        <f>IF(Beladung!B28="","",Beladung!B28)</f>
        <v/>
      </c>
      <c r="C28" s="124" t="str">
        <f>IF(Beladung!C28="","",Beladung!C28)</f>
        <v/>
      </c>
      <c r="D28" s="87" t="str">
        <f>IF(ISBLANK(Beladung!B28),"",SUMIFS(Beladung!$D$17:$D$300,Beladung!$B$17:$B$300,B28))</f>
        <v/>
      </c>
      <c r="E28" s="66" t="str">
        <f>IF(ISBLANK(Beladung!B28),"",Beladung!D28)</f>
        <v/>
      </c>
      <c r="F28" s="88" t="str">
        <f>IF(ISBLANK(Beladung!B28),"",SUMIFS(Beladung!$F$17:$F$1001,Beladung!$B$17:$B$1001,'Ergebnis (detailliert)'!B28))</f>
        <v/>
      </c>
      <c r="G28" s="67" t="str">
        <f>IF(ISBLANK(Beladung!B28),"",Beladung!F28)</f>
        <v/>
      </c>
      <c r="H28" s="88" t="str">
        <f>IF(ISBLANK(Beladung!B28),"",SUMIFS(Entladung!$D$17:$D$1001,Entladung!$B$17:$B$1001,'Ergebnis (detailliert)'!B28))</f>
        <v/>
      </c>
      <c r="I28" s="89" t="str">
        <f>IF(ISBLANK(Entladung!B28),"",Entladung!D28)</f>
        <v/>
      </c>
      <c r="J28" s="88" t="str">
        <f>IF(ISBLANK(Beladung!B28),"",SUMIFS(Entladung!$F$17:$F$1001,Entladung!$B$17:$B$1001,'Ergebnis (detailliert)'!$B$17:$B$300))</f>
        <v/>
      </c>
      <c r="K28" s="13" t="str">
        <f>IFERROR(IF(B28="","",J28*'Ergebnis (detailliert)'!G28/'Ergebnis (detailliert)'!F28),0)</f>
        <v/>
      </c>
      <c r="L28" s="56" t="str">
        <f t="shared" si="0"/>
        <v/>
      </c>
      <c r="M28" s="57" t="str">
        <f>IF(B28="","",IF(LOOKUP(B28,Stammdaten!$A$17:$A$1001,Stammdaten!$G$17:$G$1001)="Nein",0,IF(ISBLANK(Beladung!B28),"",ROUND(MIN(G28,K28)*-1,2))))</f>
        <v/>
      </c>
    </row>
    <row r="29" spans="1:13" x14ac:dyDescent="0.25">
      <c r="A29" s="142" t="str">
        <f>_xlfn.IFNA(VLOOKUP(B29,Stammdaten!$A$17:$B$300,2,FALSE),"")</f>
        <v/>
      </c>
      <c r="B29" s="125" t="str">
        <f>IF(Beladung!B29="","",Beladung!B29)</f>
        <v/>
      </c>
      <c r="C29" s="124" t="str">
        <f>IF(Beladung!C29="","",Beladung!C29)</f>
        <v/>
      </c>
      <c r="D29" s="87" t="str">
        <f>IF(ISBLANK(Beladung!B29),"",SUMIFS(Beladung!$D$17:$D$300,Beladung!$B$17:$B$300,B29))</f>
        <v/>
      </c>
      <c r="E29" s="66" t="str">
        <f>IF(ISBLANK(Beladung!B29),"",Beladung!D29)</f>
        <v/>
      </c>
      <c r="F29" s="88" t="str">
        <f>IF(ISBLANK(Beladung!B29),"",SUMIFS(Beladung!$F$17:$F$1001,Beladung!$B$17:$B$1001,'Ergebnis (detailliert)'!B29))</f>
        <v/>
      </c>
      <c r="G29" s="67" t="str">
        <f>IF(ISBLANK(Beladung!B29),"",Beladung!F29)</f>
        <v/>
      </c>
      <c r="H29" s="88" t="str">
        <f>IF(ISBLANK(Beladung!B29),"",SUMIFS(Entladung!$D$17:$D$1001,Entladung!$B$17:$B$1001,'Ergebnis (detailliert)'!B29))</f>
        <v/>
      </c>
      <c r="I29" s="89" t="str">
        <f>IF(ISBLANK(Entladung!B29),"",Entladung!D29)</f>
        <v/>
      </c>
      <c r="J29" s="88" t="str">
        <f>IF(ISBLANK(Beladung!B29),"",SUMIFS(Entladung!$F$17:$F$1001,Entladung!$B$17:$B$1001,'Ergebnis (detailliert)'!$B$17:$B$300))</f>
        <v/>
      </c>
      <c r="K29" s="13" t="str">
        <f>IFERROR(IF(B29="","",J29*'Ergebnis (detailliert)'!G29/'Ergebnis (detailliert)'!F29),0)</f>
        <v/>
      </c>
      <c r="L29" s="56" t="str">
        <f t="shared" si="0"/>
        <v/>
      </c>
      <c r="M29" s="57" t="str">
        <f>IF(B29="","",IF(LOOKUP(B29,Stammdaten!$A$17:$A$1001,Stammdaten!$G$17:$G$1001)="Nein",0,IF(ISBLANK(Beladung!B29),"",ROUND(MIN(G29,K29)*-1,2))))</f>
        <v/>
      </c>
    </row>
    <row r="30" spans="1:13" x14ac:dyDescent="0.25">
      <c r="A30" s="142" t="str">
        <f>_xlfn.IFNA(VLOOKUP(B30,Stammdaten!$A$17:$B$300,2,FALSE),"")</f>
        <v/>
      </c>
      <c r="B30" s="125" t="str">
        <f>IF(Beladung!B30="","",Beladung!B30)</f>
        <v/>
      </c>
      <c r="C30" s="124" t="str">
        <f>IF(Beladung!C30="","",Beladung!C30)</f>
        <v/>
      </c>
      <c r="D30" s="87" t="str">
        <f>IF(ISBLANK(Beladung!B30),"",SUMIFS(Beladung!$D$17:$D$300,Beladung!$B$17:$B$300,B30))</f>
        <v/>
      </c>
      <c r="E30" s="66" t="str">
        <f>IF(ISBLANK(Beladung!B30),"",Beladung!D30)</f>
        <v/>
      </c>
      <c r="F30" s="88" t="str">
        <f>IF(ISBLANK(Beladung!B30),"",SUMIFS(Beladung!$F$17:$F$1001,Beladung!$B$17:$B$1001,'Ergebnis (detailliert)'!B30))</f>
        <v/>
      </c>
      <c r="G30" s="67" t="str">
        <f>IF(ISBLANK(Beladung!B30),"",Beladung!F30)</f>
        <v/>
      </c>
      <c r="H30" s="88" t="str">
        <f>IF(ISBLANK(Beladung!B30),"",SUMIFS(Entladung!$D$17:$D$1001,Entladung!$B$17:$B$1001,'Ergebnis (detailliert)'!B30))</f>
        <v/>
      </c>
      <c r="I30" s="89" t="str">
        <f>IF(ISBLANK(Entladung!B30),"",Entladung!D30)</f>
        <v/>
      </c>
      <c r="J30" s="88" t="str">
        <f>IF(ISBLANK(Beladung!B30),"",SUMIFS(Entladung!$F$17:$F$1001,Entladung!$B$17:$B$1001,'Ergebnis (detailliert)'!$B$17:$B$300))</f>
        <v/>
      </c>
      <c r="K30" s="13" t="str">
        <f>IFERROR(IF(B30="","",J30*'Ergebnis (detailliert)'!G30/'Ergebnis (detailliert)'!F30),0)</f>
        <v/>
      </c>
      <c r="L30" s="56" t="str">
        <f t="shared" si="0"/>
        <v/>
      </c>
      <c r="M30" s="57" t="str">
        <f>IF(B30="","",IF(LOOKUP(B30,Stammdaten!$A$17:$A$1001,Stammdaten!$G$17:$G$1001)="Nein",0,IF(ISBLANK(Beladung!B30),"",ROUND(MIN(G30,K30)*-1,2))))</f>
        <v/>
      </c>
    </row>
    <row r="31" spans="1:13" x14ac:dyDescent="0.25">
      <c r="A31" s="142" t="str">
        <f>_xlfn.IFNA(VLOOKUP(B31,Stammdaten!$A$17:$B$300,2,FALSE),"")</f>
        <v/>
      </c>
      <c r="B31" s="125" t="str">
        <f>IF(Beladung!B31="","",Beladung!B31)</f>
        <v/>
      </c>
      <c r="C31" s="124" t="str">
        <f>IF(Beladung!C31="","",Beladung!C31)</f>
        <v/>
      </c>
      <c r="D31" s="87" t="str">
        <f>IF(ISBLANK(Beladung!B31),"",SUMIFS(Beladung!$D$17:$D$300,Beladung!$B$17:$B$300,B31))</f>
        <v/>
      </c>
      <c r="E31" s="66" t="str">
        <f>IF(ISBLANK(Beladung!B31),"",Beladung!D31)</f>
        <v/>
      </c>
      <c r="F31" s="88" t="str">
        <f>IF(ISBLANK(Beladung!B31),"",SUMIFS(Beladung!$F$17:$F$1001,Beladung!$B$17:$B$1001,'Ergebnis (detailliert)'!B31))</f>
        <v/>
      </c>
      <c r="G31" s="67" t="str">
        <f>IF(ISBLANK(Beladung!B31),"",Beladung!F31)</f>
        <v/>
      </c>
      <c r="H31" s="88" t="str">
        <f>IF(ISBLANK(Beladung!B31),"",SUMIFS(Entladung!$D$17:$D$1001,Entladung!$B$17:$B$1001,'Ergebnis (detailliert)'!B31))</f>
        <v/>
      </c>
      <c r="I31" s="89" t="str">
        <f>IF(ISBLANK(Entladung!B31),"",Entladung!D31)</f>
        <v/>
      </c>
      <c r="J31" s="88" t="str">
        <f>IF(ISBLANK(Beladung!B31),"",SUMIFS(Entladung!$F$17:$F$1001,Entladung!$B$17:$B$1001,'Ergebnis (detailliert)'!$B$17:$B$300))</f>
        <v/>
      </c>
      <c r="K31" s="13" t="str">
        <f>IFERROR(IF(B31="","",J31*'Ergebnis (detailliert)'!G31/'Ergebnis (detailliert)'!F31),0)</f>
        <v/>
      </c>
      <c r="L31" s="56" t="str">
        <f t="shared" si="0"/>
        <v/>
      </c>
      <c r="M31" s="57" t="str">
        <f>IF(B31="","",IF(LOOKUP(B31,Stammdaten!$A$17:$A$1001,Stammdaten!$G$17:$G$1001)="Nein",0,IF(ISBLANK(Beladung!B31),"",ROUND(MIN(G31,K31)*-1,2))))</f>
        <v/>
      </c>
    </row>
    <row r="32" spans="1:13" x14ac:dyDescent="0.25">
      <c r="A32" s="142" t="str">
        <f>_xlfn.IFNA(VLOOKUP(B32,Stammdaten!$A$17:$B$300,2,FALSE),"")</f>
        <v/>
      </c>
      <c r="B32" s="125" t="str">
        <f>IF(Beladung!B32="","",Beladung!B32)</f>
        <v/>
      </c>
      <c r="C32" s="124" t="str">
        <f>IF(Beladung!C32="","",Beladung!C32)</f>
        <v/>
      </c>
      <c r="D32" s="87" t="str">
        <f>IF(ISBLANK(Beladung!B32),"",SUMIFS(Beladung!$D$17:$D$300,Beladung!$B$17:$B$300,B32))</f>
        <v/>
      </c>
      <c r="E32" s="66" t="str">
        <f>IF(ISBLANK(Beladung!B32),"",Beladung!D32)</f>
        <v/>
      </c>
      <c r="F32" s="88" t="str">
        <f>IF(ISBLANK(Beladung!B32),"",SUMIFS(Beladung!$F$17:$F$1001,Beladung!$B$17:$B$1001,'Ergebnis (detailliert)'!B32))</f>
        <v/>
      </c>
      <c r="G32" s="67" t="str">
        <f>IF(ISBLANK(Beladung!B32),"",Beladung!F32)</f>
        <v/>
      </c>
      <c r="H32" s="88" t="str">
        <f>IF(ISBLANK(Beladung!B32),"",SUMIFS(Entladung!$D$17:$D$1001,Entladung!$B$17:$B$1001,'Ergebnis (detailliert)'!B32))</f>
        <v/>
      </c>
      <c r="I32" s="89" t="str">
        <f>IF(ISBLANK(Entladung!B32),"",Entladung!D32)</f>
        <v/>
      </c>
      <c r="J32" s="88" t="str">
        <f>IF(ISBLANK(Beladung!B32),"",SUMIFS(Entladung!$F$17:$F$1001,Entladung!$B$17:$B$1001,'Ergebnis (detailliert)'!$B$17:$B$300))</f>
        <v/>
      </c>
      <c r="K32" s="13" t="str">
        <f>IFERROR(IF(B32="","",J32*'Ergebnis (detailliert)'!G32/'Ergebnis (detailliert)'!F32),0)</f>
        <v/>
      </c>
      <c r="L32" s="56" t="str">
        <f t="shared" si="0"/>
        <v/>
      </c>
      <c r="M32" s="57" t="str">
        <f>IF(B32="","",IF(LOOKUP(B32,Stammdaten!$A$17:$A$1001,Stammdaten!$G$17:$G$1001)="Nein",0,IF(ISBLANK(Beladung!B32),"",ROUND(MIN(G32,K32)*-1,2))))</f>
        <v/>
      </c>
    </row>
    <row r="33" spans="1:13" x14ac:dyDescent="0.25">
      <c r="A33" s="142" t="str">
        <f>_xlfn.IFNA(VLOOKUP(B33,Stammdaten!$A$17:$B$300,2,FALSE),"")</f>
        <v/>
      </c>
      <c r="B33" s="125" t="str">
        <f>IF(Beladung!B33="","",Beladung!B33)</f>
        <v/>
      </c>
      <c r="C33" s="124" t="str">
        <f>IF(Beladung!C33="","",Beladung!C33)</f>
        <v/>
      </c>
      <c r="D33" s="87" t="str">
        <f>IF(ISBLANK(Beladung!B33),"",SUMIFS(Beladung!$D$17:$D$300,Beladung!$B$17:$B$300,B33))</f>
        <v/>
      </c>
      <c r="E33" s="66" t="str">
        <f>IF(ISBLANK(Beladung!B33),"",Beladung!D33)</f>
        <v/>
      </c>
      <c r="F33" s="88" t="str">
        <f>IF(ISBLANK(Beladung!B33),"",SUMIFS(Beladung!$F$17:$F$1001,Beladung!$B$17:$B$1001,'Ergebnis (detailliert)'!B33))</f>
        <v/>
      </c>
      <c r="G33" s="67" t="str">
        <f>IF(ISBLANK(Beladung!B33),"",Beladung!F33)</f>
        <v/>
      </c>
      <c r="H33" s="88" t="str">
        <f>IF(ISBLANK(Beladung!B33),"",SUMIFS(Entladung!$D$17:$D$1001,Entladung!$B$17:$B$1001,'Ergebnis (detailliert)'!B33))</f>
        <v/>
      </c>
      <c r="I33" s="89" t="str">
        <f>IF(ISBLANK(Entladung!B33),"",Entladung!D33)</f>
        <v/>
      </c>
      <c r="J33" s="88" t="str">
        <f>IF(ISBLANK(Beladung!B33),"",SUMIFS(Entladung!$F$17:$F$1001,Entladung!$B$17:$B$1001,'Ergebnis (detailliert)'!$B$17:$B$300))</f>
        <v/>
      </c>
      <c r="K33" s="13" t="str">
        <f>IFERROR(IF(B33="","",J33*'Ergebnis (detailliert)'!G33/'Ergebnis (detailliert)'!F33),0)</f>
        <v/>
      </c>
      <c r="L33" s="56" t="str">
        <f t="shared" si="0"/>
        <v/>
      </c>
      <c r="M33" s="57" t="str">
        <f>IF(B33="","",IF(LOOKUP(B33,Stammdaten!$A$17:$A$1001,Stammdaten!$G$17:$G$1001)="Nein",0,IF(ISBLANK(Beladung!B33),"",ROUND(MIN(G33,K33)*-1,2))))</f>
        <v/>
      </c>
    </row>
    <row r="34" spans="1:13" x14ac:dyDescent="0.25">
      <c r="A34" s="142" t="str">
        <f>_xlfn.IFNA(VLOOKUP(B34,Stammdaten!$A$17:$B$300,2,FALSE),"")</f>
        <v/>
      </c>
      <c r="B34" s="125" t="str">
        <f>IF(Beladung!B34="","",Beladung!B34)</f>
        <v/>
      </c>
      <c r="C34" s="124" t="str">
        <f>IF(Beladung!C34="","",Beladung!C34)</f>
        <v/>
      </c>
      <c r="D34" s="87" t="str">
        <f>IF(ISBLANK(Beladung!B34),"",SUMIFS(Beladung!$D$17:$D$300,Beladung!$B$17:$B$300,B34))</f>
        <v/>
      </c>
      <c r="E34" s="66" t="str">
        <f>IF(ISBLANK(Beladung!B34),"",Beladung!D34)</f>
        <v/>
      </c>
      <c r="F34" s="88" t="str">
        <f>IF(ISBLANK(Beladung!B34),"",SUMIFS(Beladung!$F$17:$F$1001,Beladung!$B$17:$B$1001,'Ergebnis (detailliert)'!B34))</f>
        <v/>
      </c>
      <c r="G34" s="67" t="str">
        <f>IF(ISBLANK(Beladung!B34),"",Beladung!F34)</f>
        <v/>
      </c>
      <c r="H34" s="88" t="str">
        <f>IF(ISBLANK(Beladung!B34),"",SUMIFS(Entladung!$D$17:$D$1001,Entladung!$B$17:$B$1001,'Ergebnis (detailliert)'!B34))</f>
        <v/>
      </c>
      <c r="I34" s="89" t="str">
        <f>IF(ISBLANK(Entladung!B34),"",Entladung!D34)</f>
        <v/>
      </c>
      <c r="J34" s="88" t="str">
        <f>IF(ISBLANK(Beladung!B34),"",SUMIFS(Entladung!$F$17:$F$1001,Entladung!$B$17:$B$1001,'Ergebnis (detailliert)'!$B$17:$B$300))</f>
        <v/>
      </c>
      <c r="K34" s="13" t="str">
        <f>IFERROR(IF(B34="","",J34*'Ergebnis (detailliert)'!G34/'Ergebnis (detailliert)'!F34),0)</f>
        <v/>
      </c>
      <c r="L34" s="56" t="str">
        <f t="shared" si="0"/>
        <v/>
      </c>
      <c r="M34" s="57" t="str">
        <f>IF(B34="","",IF(LOOKUP(B34,Stammdaten!$A$17:$A$1001,Stammdaten!$G$17:$G$1001)="Nein",0,IF(ISBLANK(Beladung!B34),"",ROUND(MIN(G34,K34)*-1,2))))</f>
        <v/>
      </c>
    </row>
    <row r="35" spans="1:13" x14ac:dyDescent="0.25">
      <c r="A35" s="142" t="str">
        <f>_xlfn.IFNA(VLOOKUP(B35,Stammdaten!$A$17:$B$300,2,FALSE),"")</f>
        <v/>
      </c>
      <c r="B35" s="125" t="str">
        <f>IF(Beladung!B35="","",Beladung!B35)</f>
        <v/>
      </c>
      <c r="C35" s="124" t="str">
        <f>IF(Beladung!C35="","",Beladung!C35)</f>
        <v/>
      </c>
      <c r="D35" s="87" t="str">
        <f>IF(ISBLANK(Beladung!B35),"",SUMIFS(Beladung!$D$17:$D$300,Beladung!$B$17:$B$300,B35))</f>
        <v/>
      </c>
      <c r="E35" s="66" t="str">
        <f>IF(ISBLANK(Beladung!B35),"",Beladung!D35)</f>
        <v/>
      </c>
      <c r="F35" s="88" t="str">
        <f>IF(ISBLANK(Beladung!B35),"",SUMIFS(Beladung!$F$17:$F$1001,Beladung!$B$17:$B$1001,'Ergebnis (detailliert)'!B35))</f>
        <v/>
      </c>
      <c r="G35" s="67" t="str">
        <f>IF(ISBLANK(Beladung!B35),"",Beladung!F35)</f>
        <v/>
      </c>
      <c r="H35" s="88" t="str">
        <f>IF(ISBLANK(Beladung!B35),"",SUMIFS(Entladung!$D$17:$D$1001,Entladung!$B$17:$B$1001,'Ergebnis (detailliert)'!B35))</f>
        <v/>
      </c>
      <c r="I35" s="89" t="str">
        <f>IF(ISBLANK(Entladung!B35),"",Entladung!D35)</f>
        <v/>
      </c>
      <c r="J35" s="88" t="str">
        <f>IF(ISBLANK(Beladung!B35),"",SUMIFS(Entladung!$F$17:$F$1001,Entladung!$B$17:$B$1001,'Ergebnis (detailliert)'!$B$17:$B$300))</f>
        <v/>
      </c>
      <c r="K35" s="13" t="str">
        <f>IFERROR(IF(B35="","",J35*'Ergebnis (detailliert)'!G35/'Ergebnis (detailliert)'!F35),0)</f>
        <v/>
      </c>
      <c r="L35" s="56" t="str">
        <f t="shared" si="0"/>
        <v/>
      </c>
      <c r="M35" s="57" t="str">
        <f>IF(B35="","",IF(LOOKUP(B35,Stammdaten!$A$17:$A$1001,Stammdaten!$G$17:$G$1001)="Nein",0,IF(ISBLANK(Beladung!B35),"",ROUND(MIN(G35,K35)*-1,2))))</f>
        <v/>
      </c>
    </row>
    <row r="36" spans="1:13" x14ac:dyDescent="0.25">
      <c r="A36" s="142" t="str">
        <f>_xlfn.IFNA(VLOOKUP(B36,Stammdaten!$A$17:$B$300,2,FALSE),"")</f>
        <v/>
      </c>
      <c r="B36" s="125" t="str">
        <f>IF(Beladung!B36="","",Beladung!B36)</f>
        <v/>
      </c>
      <c r="C36" s="124" t="str">
        <f>IF(Beladung!C36="","",Beladung!C36)</f>
        <v/>
      </c>
      <c r="D36" s="87" t="str">
        <f>IF(ISBLANK(Beladung!B36),"",SUMIFS(Beladung!$D$17:$D$300,Beladung!$B$17:$B$300,B36))</f>
        <v/>
      </c>
      <c r="E36" s="66" t="str">
        <f>IF(ISBLANK(Beladung!B36),"",Beladung!D36)</f>
        <v/>
      </c>
      <c r="F36" s="88" t="str">
        <f>IF(ISBLANK(Beladung!B36),"",SUMIFS(Beladung!$F$17:$F$1001,Beladung!$B$17:$B$1001,'Ergebnis (detailliert)'!B36))</f>
        <v/>
      </c>
      <c r="G36" s="67" t="str">
        <f>IF(ISBLANK(Beladung!B36),"",Beladung!F36)</f>
        <v/>
      </c>
      <c r="H36" s="88" t="str">
        <f>IF(ISBLANK(Beladung!B36),"",SUMIFS(Entladung!$D$17:$D$1001,Entladung!$B$17:$B$1001,'Ergebnis (detailliert)'!B36))</f>
        <v/>
      </c>
      <c r="I36" s="89" t="str">
        <f>IF(ISBLANK(Entladung!B36),"",Entladung!D36)</f>
        <v/>
      </c>
      <c r="J36" s="88" t="str">
        <f>IF(ISBLANK(Beladung!B36),"",SUMIFS(Entladung!$F$17:$F$1001,Entladung!$B$17:$B$1001,'Ergebnis (detailliert)'!$B$17:$B$300))</f>
        <v/>
      </c>
      <c r="K36" s="13" t="str">
        <f>IFERROR(IF(B36="","",J36*'Ergebnis (detailliert)'!G36/'Ergebnis (detailliert)'!F36),0)</f>
        <v/>
      </c>
      <c r="L36" s="56" t="str">
        <f t="shared" si="0"/>
        <v/>
      </c>
      <c r="M36" s="57" t="str">
        <f>IF(B36="","",IF(LOOKUP(B36,Stammdaten!$A$17:$A$1001,Stammdaten!$G$17:$G$1001)="Nein",0,IF(ISBLANK(Beladung!B36),"",ROUND(MIN(G36,K36)*-1,2))))</f>
        <v/>
      </c>
    </row>
    <row r="37" spans="1:13" x14ac:dyDescent="0.25">
      <c r="A37" s="142" t="str">
        <f>_xlfn.IFNA(VLOOKUP(B37,Stammdaten!$A$17:$B$300,2,FALSE),"")</f>
        <v/>
      </c>
      <c r="B37" s="125" t="str">
        <f>IF(Beladung!B37="","",Beladung!B37)</f>
        <v/>
      </c>
      <c r="C37" s="124" t="str">
        <f>IF(Beladung!C37="","",Beladung!C37)</f>
        <v/>
      </c>
      <c r="D37" s="87" t="str">
        <f>IF(ISBLANK(Beladung!B37),"",SUMIFS(Beladung!$D$17:$D$300,Beladung!$B$17:$B$300,B37))</f>
        <v/>
      </c>
      <c r="E37" s="66" t="str">
        <f>IF(ISBLANK(Beladung!B37),"",Beladung!D37)</f>
        <v/>
      </c>
      <c r="F37" s="88" t="str">
        <f>IF(ISBLANK(Beladung!B37),"",SUMIFS(Beladung!$F$17:$F$1001,Beladung!$B$17:$B$1001,'Ergebnis (detailliert)'!B37))</f>
        <v/>
      </c>
      <c r="G37" s="67" t="str">
        <f>IF(ISBLANK(Beladung!B37),"",Beladung!F37)</f>
        <v/>
      </c>
      <c r="H37" s="88" t="str">
        <f>IF(ISBLANK(Beladung!B37),"",SUMIFS(Entladung!$D$17:$D$1001,Entladung!$B$17:$B$1001,'Ergebnis (detailliert)'!B37))</f>
        <v/>
      </c>
      <c r="I37" s="89" t="str">
        <f>IF(ISBLANK(Entladung!B37),"",Entladung!D37)</f>
        <v/>
      </c>
      <c r="J37" s="88" t="str">
        <f>IF(ISBLANK(Beladung!B37),"",SUMIFS(Entladung!$F$17:$F$1001,Entladung!$B$17:$B$1001,'Ergebnis (detailliert)'!$B$17:$B$300))</f>
        <v/>
      </c>
      <c r="K37" s="13" t="str">
        <f>IFERROR(IF(B37="","",J37*'Ergebnis (detailliert)'!G37/'Ergebnis (detailliert)'!F37),0)</f>
        <v/>
      </c>
      <c r="L37" s="56" t="str">
        <f t="shared" si="0"/>
        <v/>
      </c>
      <c r="M37" s="57" t="str">
        <f>IF(B37="","",IF(LOOKUP(B37,Stammdaten!$A$17:$A$1001,Stammdaten!$G$17:$G$1001)="Nein",0,IF(ISBLANK(Beladung!B37),"",ROUND(MIN(G37,K37)*-1,2))))</f>
        <v/>
      </c>
    </row>
    <row r="38" spans="1:13" x14ac:dyDescent="0.25">
      <c r="A38" s="142" t="str">
        <f>_xlfn.IFNA(VLOOKUP(B38,Stammdaten!$A$17:$B$300,2,FALSE),"")</f>
        <v/>
      </c>
      <c r="B38" s="125" t="str">
        <f>IF(Beladung!B38="","",Beladung!B38)</f>
        <v/>
      </c>
      <c r="C38" s="124" t="str">
        <f>IF(Beladung!C38="","",Beladung!C38)</f>
        <v/>
      </c>
      <c r="D38" s="87" t="str">
        <f>IF(ISBLANK(Beladung!B38),"",SUMIFS(Beladung!$D$17:$D$300,Beladung!$B$17:$B$300,B38))</f>
        <v/>
      </c>
      <c r="E38" s="66" t="str">
        <f>IF(ISBLANK(Beladung!B38),"",Beladung!D38)</f>
        <v/>
      </c>
      <c r="F38" s="88" t="str">
        <f>IF(ISBLANK(Beladung!B38),"",SUMIFS(Beladung!$F$17:$F$1001,Beladung!$B$17:$B$1001,'Ergebnis (detailliert)'!B38))</f>
        <v/>
      </c>
      <c r="G38" s="67" t="str">
        <f>IF(ISBLANK(Beladung!B38),"",Beladung!F38)</f>
        <v/>
      </c>
      <c r="H38" s="88" t="str">
        <f>IF(ISBLANK(Beladung!B38),"",SUMIFS(Entladung!$D$17:$D$1001,Entladung!$B$17:$B$1001,'Ergebnis (detailliert)'!B38))</f>
        <v/>
      </c>
      <c r="I38" s="89" t="str">
        <f>IF(ISBLANK(Entladung!B38),"",Entladung!D38)</f>
        <v/>
      </c>
      <c r="J38" s="88" t="str">
        <f>IF(ISBLANK(Beladung!B38),"",SUMIFS(Entladung!$F$17:$F$1001,Entladung!$B$17:$B$1001,'Ergebnis (detailliert)'!$B$17:$B$300))</f>
        <v/>
      </c>
      <c r="K38" s="13" t="str">
        <f>IFERROR(IF(B38="","",J38*'Ergebnis (detailliert)'!G38/'Ergebnis (detailliert)'!F38),0)</f>
        <v/>
      </c>
      <c r="L38" s="56" t="str">
        <f t="shared" si="0"/>
        <v/>
      </c>
      <c r="M38" s="57" t="str">
        <f>IF(B38="","",IF(LOOKUP(B38,Stammdaten!$A$17:$A$1001,Stammdaten!$G$17:$G$1001)="Nein",0,IF(ISBLANK(Beladung!B38),"",ROUND(MIN(G38,K38)*-1,2))))</f>
        <v/>
      </c>
    </row>
    <row r="39" spans="1:13" x14ac:dyDescent="0.25">
      <c r="A39" s="142" t="str">
        <f>_xlfn.IFNA(VLOOKUP(B39,Stammdaten!$A$17:$B$300,2,FALSE),"")</f>
        <v/>
      </c>
      <c r="B39" s="125" t="str">
        <f>IF(Beladung!B39="","",Beladung!B39)</f>
        <v/>
      </c>
      <c r="C39" s="124" t="str">
        <f>IF(Beladung!C39="","",Beladung!C39)</f>
        <v/>
      </c>
      <c r="D39" s="87" t="str">
        <f>IF(ISBLANK(Beladung!B39),"",SUMIFS(Beladung!$D$17:$D$300,Beladung!$B$17:$B$300,B39))</f>
        <v/>
      </c>
      <c r="E39" s="66" t="str">
        <f>IF(ISBLANK(Beladung!B39),"",Beladung!D39)</f>
        <v/>
      </c>
      <c r="F39" s="88" t="str">
        <f>IF(ISBLANK(Beladung!B39),"",SUMIFS(Beladung!$F$17:$F$1001,Beladung!$B$17:$B$1001,'Ergebnis (detailliert)'!B39))</f>
        <v/>
      </c>
      <c r="G39" s="67" t="str">
        <f>IF(ISBLANK(Beladung!B39),"",Beladung!F39)</f>
        <v/>
      </c>
      <c r="H39" s="88" t="str">
        <f>IF(ISBLANK(Beladung!B39),"",SUMIFS(Entladung!$D$17:$D$1001,Entladung!$B$17:$B$1001,'Ergebnis (detailliert)'!B39))</f>
        <v/>
      </c>
      <c r="I39" s="89" t="str">
        <f>IF(ISBLANK(Entladung!B39),"",Entladung!D39)</f>
        <v/>
      </c>
      <c r="J39" s="88" t="str">
        <f>IF(ISBLANK(Beladung!B39),"",SUMIFS(Entladung!$F$17:$F$1001,Entladung!$B$17:$B$1001,'Ergebnis (detailliert)'!$B$17:$B$300))</f>
        <v/>
      </c>
      <c r="K39" s="13" t="str">
        <f>IFERROR(IF(B39="","",J39*'Ergebnis (detailliert)'!G39/'Ergebnis (detailliert)'!F39),0)</f>
        <v/>
      </c>
      <c r="L39" s="56" t="str">
        <f t="shared" si="0"/>
        <v/>
      </c>
      <c r="M39" s="57" t="str">
        <f>IF(B39="","",IF(LOOKUP(B39,Stammdaten!$A$17:$A$1001,Stammdaten!$G$17:$G$1001)="Nein",0,IF(ISBLANK(Beladung!B39),"",ROUND(MIN(G39,K39)*-1,2))))</f>
        <v/>
      </c>
    </row>
    <row r="40" spans="1:13" x14ac:dyDescent="0.25">
      <c r="A40" s="142" t="str">
        <f>_xlfn.IFNA(VLOOKUP(B40,Stammdaten!$A$17:$B$300,2,FALSE),"")</f>
        <v/>
      </c>
      <c r="B40" s="125" t="str">
        <f>IF(Beladung!B40="","",Beladung!B40)</f>
        <v/>
      </c>
      <c r="C40" s="124" t="str">
        <f>IF(Beladung!C40="","",Beladung!C40)</f>
        <v/>
      </c>
      <c r="D40" s="87" t="str">
        <f>IF(ISBLANK(Beladung!B40),"",SUMIFS(Beladung!$D$17:$D$300,Beladung!$B$17:$B$300,B40))</f>
        <v/>
      </c>
      <c r="E40" s="66" t="str">
        <f>IF(ISBLANK(Beladung!B40),"",Beladung!D40)</f>
        <v/>
      </c>
      <c r="F40" s="88" t="str">
        <f>IF(ISBLANK(Beladung!B40),"",SUMIFS(Beladung!$F$17:$F$1001,Beladung!$B$17:$B$1001,'Ergebnis (detailliert)'!B40))</f>
        <v/>
      </c>
      <c r="G40" s="67" t="str">
        <f>IF(ISBLANK(Beladung!B40),"",Beladung!F40)</f>
        <v/>
      </c>
      <c r="H40" s="88" t="str">
        <f>IF(ISBLANK(Beladung!B40),"",SUMIFS(Entladung!$D$17:$D$1001,Entladung!$B$17:$B$1001,'Ergebnis (detailliert)'!B40))</f>
        <v/>
      </c>
      <c r="I40" s="89" t="str">
        <f>IF(ISBLANK(Entladung!B40),"",Entladung!D40)</f>
        <v/>
      </c>
      <c r="J40" s="88" t="str">
        <f>IF(ISBLANK(Beladung!B40),"",SUMIFS(Entladung!$F$17:$F$1001,Entladung!$B$17:$B$1001,'Ergebnis (detailliert)'!$B$17:$B$300))</f>
        <v/>
      </c>
      <c r="K40" s="13" t="str">
        <f>IFERROR(IF(B40="","",J40*'Ergebnis (detailliert)'!G40/'Ergebnis (detailliert)'!F40),0)</f>
        <v/>
      </c>
      <c r="L40" s="56" t="str">
        <f t="shared" si="0"/>
        <v/>
      </c>
      <c r="M40" s="57" t="str">
        <f>IF(B40="","",IF(LOOKUP(B40,Stammdaten!$A$17:$A$1001,Stammdaten!$G$17:$G$1001)="Nein",0,IF(ISBLANK(Beladung!B40),"",ROUND(MIN(G40,K40)*-1,2))))</f>
        <v/>
      </c>
    </row>
    <row r="41" spans="1:13" x14ac:dyDescent="0.25">
      <c r="A41" s="142" t="str">
        <f>_xlfn.IFNA(VLOOKUP(B41,Stammdaten!$A$17:$B$300,2,FALSE),"")</f>
        <v/>
      </c>
      <c r="B41" s="125" t="str">
        <f>IF(Beladung!B41="","",Beladung!B41)</f>
        <v/>
      </c>
      <c r="C41" s="124" t="str">
        <f>IF(Beladung!C41="","",Beladung!C41)</f>
        <v/>
      </c>
      <c r="D41" s="87" t="str">
        <f>IF(ISBLANK(Beladung!B41),"",SUMIFS(Beladung!$D$17:$D$300,Beladung!$B$17:$B$300,B41))</f>
        <v/>
      </c>
      <c r="E41" s="66" t="str">
        <f>IF(ISBLANK(Beladung!B41),"",Beladung!D41)</f>
        <v/>
      </c>
      <c r="F41" s="88" t="str">
        <f>IF(ISBLANK(Beladung!B41),"",SUMIFS(Beladung!$F$17:$F$1001,Beladung!$B$17:$B$1001,'Ergebnis (detailliert)'!B41))</f>
        <v/>
      </c>
      <c r="G41" s="67" t="str">
        <f>IF(ISBLANK(Beladung!B41),"",Beladung!F41)</f>
        <v/>
      </c>
      <c r="H41" s="88" t="str">
        <f>IF(ISBLANK(Beladung!B41),"",SUMIFS(Entladung!$D$17:$D$1001,Entladung!$B$17:$B$1001,'Ergebnis (detailliert)'!B41))</f>
        <v/>
      </c>
      <c r="I41" s="89" t="str">
        <f>IF(ISBLANK(Entladung!B41),"",Entladung!D41)</f>
        <v/>
      </c>
      <c r="J41" s="88" t="str">
        <f>IF(ISBLANK(Beladung!B41),"",SUMIFS(Entladung!$F$17:$F$1001,Entladung!$B$17:$B$1001,'Ergebnis (detailliert)'!$B$17:$B$300))</f>
        <v/>
      </c>
      <c r="K41" s="13" t="str">
        <f>IFERROR(IF(B41="","",J41*'Ergebnis (detailliert)'!G41/'Ergebnis (detailliert)'!F41),0)</f>
        <v/>
      </c>
      <c r="L41" s="56" t="str">
        <f t="shared" si="0"/>
        <v/>
      </c>
      <c r="M41" s="57" t="str">
        <f>IF(B41="","",IF(LOOKUP(B41,Stammdaten!$A$17:$A$1001,Stammdaten!$G$17:$G$1001)="Nein",0,IF(ISBLANK(Beladung!B41),"",ROUND(MIN(G41,K41)*-1,2))))</f>
        <v/>
      </c>
    </row>
    <row r="42" spans="1:13" x14ac:dyDescent="0.25">
      <c r="A42" s="142" t="str">
        <f>_xlfn.IFNA(VLOOKUP(B42,Stammdaten!$A$17:$B$300,2,FALSE),"")</f>
        <v/>
      </c>
      <c r="B42" s="125" t="str">
        <f>IF(Beladung!B42="","",Beladung!B42)</f>
        <v/>
      </c>
      <c r="C42" s="124" t="str">
        <f>IF(Beladung!C42="","",Beladung!C42)</f>
        <v/>
      </c>
      <c r="D42" s="87" t="str">
        <f>IF(ISBLANK(Beladung!B42),"",SUMIFS(Beladung!$D$17:$D$300,Beladung!$B$17:$B$300,B42))</f>
        <v/>
      </c>
      <c r="E42" s="66" t="str">
        <f>IF(ISBLANK(Beladung!B42),"",Beladung!D42)</f>
        <v/>
      </c>
      <c r="F42" s="88" t="str">
        <f>IF(ISBLANK(Beladung!B42),"",SUMIFS(Beladung!$F$17:$F$1001,Beladung!$B$17:$B$1001,'Ergebnis (detailliert)'!B42))</f>
        <v/>
      </c>
      <c r="G42" s="67" t="str">
        <f>IF(ISBLANK(Beladung!B42),"",Beladung!F42)</f>
        <v/>
      </c>
      <c r="H42" s="88" t="str">
        <f>IF(ISBLANK(Beladung!B42),"",SUMIFS(Entladung!$D$17:$D$1001,Entladung!$B$17:$B$1001,'Ergebnis (detailliert)'!B42))</f>
        <v/>
      </c>
      <c r="I42" s="89" t="str">
        <f>IF(ISBLANK(Entladung!B42),"",Entladung!D42)</f>
        <v/>
      </c>
      <c r="J42" s="88" t="str">
        <f>IF(ISBLANK(Beladung!B42),"",SUMIFS(Entladung!$F$17:$F$1001,Entladung!$B$17:$B$1001,'Ergebnis (detailliert)'!$B$17:$B$300))</f>
        <v/>
      </c>
      <c r="K42" s="13" t="str">
        <f>IFERROR(IF(B42="","",J42*'Ergebnis (detailliert)'!G42/'Ergebnis (detailliert)'!F42),0)</f>
        <v/>
      </c>
      <c r="L42" s="56" t="str">
        <f t="shared" si="0"/>
        <v/>
      </c>
      <c r="M42" s="57" t="str">
        <f>IF(B42="","",IF(LOOKUP(B42,Stammdaten!$A$17:$A$1001,Stammdaten!$G$17:$G$1001)="Nein",0,IF(ISBLANK(Beladung!B42),"",ROUND(MIN(G42,K42)*-1,2))))</f>
        <v/>
      </c>
    </row>
    <row r="43" spans="1:13" x14ac:dyDescent="0.25">
      <c r="A43" s="142" t="str">
        <f>_xlfn.IFNA(VLOOKUP(B43,Stammdaten!$A$17:$B$300,2,FALSE),"")</f>
        <v/>
      </c>
      <c r="B43" s="125" t="str">
        <f>IF(Beladung!B43="","",Beladung!B43)</f>
        <v/>
      </c>
      <c r="C43" s="124" t="str">
        <f>IF(Beladung!C43="","",Beladung!C43)</f>
        <v/>
      </c>
      <c r="D43" s="87" t="str">
        <f>IF(ISBLANK(Beladung!B43),"",SUMIFS(Beladung!$D$17:$D$300,Beladung!$B$17:$B$300,B43))</f>
        <v/>
      </c>
      <c r="E43" s="66" t="str">
        <f>IF(ISBLANK(Beladung!B43),"",Beladung!D43)</f>
        <v/>
      </c>
      <c r="F43" s="88" t="str">
        <f>IF(ISBLANK(Beladung!B43),"",SUMIFS(Beladung!$F$17:$F$1001,Beladung!$B$17:$B$1001,'Ergebnis (detailliert)'!B43))</f>
        <v/>
      </c>
      <c r="G43" s="67" t="str">
        <f>IF(ISBLANK(Beladung!B43),"",Beladung!F43)</f>
        <v/>
      </c>
      <c r="H43" s="88" t="str">
        <f>IF(ISBLANK(Beladung!B43),"",SUMIFS(Entladung!$D$17:$D$1001,Entladung!$B$17:$B$1001,'Ergebnis (detailliert)'!B43))</f>
        <v/>
      </c>
      <c r="I43" s="89" t="str">
        <f>IF(ISBLANK(Entladung!B43),"",Entladung!D43)</f>
        <v/>
      </c>
      <c r="J43" s="88" t="str">
        <f>IF(ISBLANK(Beladung!B43),"",SUMIFS(Entladung!$F$17:$F$1001,Entladung!$B$17:$B$1001,'Ergebnis (detailliert)'!$B$17:$B$300))</f>
        <v/>
      </c>
      <c r="K43" s="13" t="str">
        <f>IFERROR(IF(B43="","",J43*'Ergebnis (detailliert)'!G43/'Ergebnis (detailliert)'!F43),0)</f>
        <v/>
      </c>
      <c r="L43" s="56" t="str">
        <f t="shared" si="0"/>
        <v/>
      </c>
      <c r="M43" s="57" t="str">
        <f>IF(B43="","",IF(LOOKUP(B43,Stammdaten!$A$17:$A$1001,Stammdaten!$G$17:$G$1001)="Nein",0,IF(ISBLANK(Beladung!B43),"",ROUND(MIN(G43,K43)*-1,2))))</f>
        <v/>
      </c>
    </row>
    <row r="44" spans="1:13" x14ac:dyDescent="0.25">
      <c r="A44" s="142" t="str">
        <f>_xlfn.IFNA(VLOOKUP(B44,Stammdaten!$A$17:$B$300,2,FALSE),"")</f>
        <v/>
      </c>
      <c r="B44" s="125" t="str">
        <f>IF(Beladung!B44="","",Beladung!B44)</f>
        <v/>
      </c>
      <c r="C44" s="124" t="str">
        <f>IF(Beladung!C44="","",Beladung!C44)</f>
        <v/>
      </c>
      <c r="D44" s="87" t="str">
        <f>IF(ISBLANK(Beladung!B44),"",SUMIFS(Beladung!$D$17:$D$300,Beladung!$B$17:$B$300,B44))</f>
        <v/>
      </c>
      <c r="E44" s="66" t="str">
        <f>IF(ISBLANK(Beladung!B44),"",Beladung!D44)</f>
        <v/>
      </c>
      <c r="F44" s="88" t="str">
        <f>IF(ISBLANK(Beladung!B44),"",SUMIFS(Beladung!$F$17:$F$1001,Beladung!$B$17:$B$1001,'Ergebnis (detailliert)'!B44))</f>
        <v/>
      </c>
      <c r="G44" s="67" t="str">
        <f>IF(ISBLANK(Beladung!B44),"",Beladung!F44)</f>
        <v/>
      </c>
      <c r="H44" s="88" t="str">
        <f>IF(ISBLANK(Beladung!B44),"",SUMIFS(Entladung!$D$17:$D$1001,Entladung!$B$17:$B$1001,'Ergebnis (detailliert)'!B44))</f>
        <v/>
      </c>
      <c r="I44" s="89" t="str">
        <f>IF(ISBLANK(Entladung!B44),"",Entladung!D44)</f>
        <v/>
      </c>
      <c r="J44" s="88" t="str">
        <f>IF(ISBLANK(Beladung!B44),"",SUMIFS(Entladung!$F$17:$F$1001,Entladung!$B$17:$B$1001,'Ergebnis (detailliert)'!$B$17:$B$300))</f>
        <v/>
      </c>
      <c r="K44" s="13" t="str">
        <f>IFERROR(IF(B44="","",J44*'Ergebnis (detailliert)'!G44/'Ergebnis (detailliert)'!F44),0)</f>
        <v/>
      </c>
      <c r="L44" s="56" t="str">
        <f t="shared" si="0"/>
        <v/>
      </c>
      <c r="M44" s="57" t="str">
        <f>IF(B44="","",IF(LOOKUP(B44,Stammdaten!$A$17:$A$1001,Stammdaten!$G$17:$G$1001)="Nein",0,IF(ISBLANK(Beladung!B44),"",ROUND(MIN(G44,K44)*-1,2))))</f>
        <v/>
      </c>
    </row>
    <row r="45" spans="1:13" x14ac:dyDescent="0.25">
      <c r="A45" s="142" t="str">
        <f>_xlfn.IFNA(VLOOKUP(B45,Stammdaten!$A$17:$B$300,2,FALSE),"")</f>
        <v/>
      </c>
      <c r="B45" s="125" t="str">
        <f>IF(Beladung!B45="","",Beladung!B45)</f>
        <v/>
      </c>
      <c r="C45" s="124" t="str">
        <f>IF(Beladung!C45="","",Beladung!C45)</f>
        <v/>
      </c>
      <c r="D45" s="87" t="str">
        <f>IF(ISBLANK(Beladung!B45),"",SUMIFS(Beladung!$D$17:$D$300,Beladung!$B$17:$B$300,B45))</f>
        <v/>
      </c>
      <c r="E45" s="66" t="str">
        <f>IF(ISBLANK(Beladung!B45),"",Beladung!D45)</f>
        <v/>
      </c>
      <c r="F45" s="88" t="str">
        <f>IF(ISBLANK(Beladung!B45),"",SUMIFS(Beladung!$F$17:$F$1001,Beladung!$B$17:$B$1001,'Ergebnis (detailliert)'!B45))</f>
        <v/>
      </c>
      <c r="G45" s="67" t="str">
        <f>IF(ISBLANK(Beladung!B45),"",Beladung!F45)</f>
        <v/>
      </c>
      <c r="H45" s="88" t="str">
        <f>IF(ISBLANK(Beladung!B45),"",SUMIFS(Entladung!$D$17:$D$1001,Entladung!$B$17:$B$1001,'Ergebnis (detailliert)'!B45))</f>
        <v/>
      </c>
      <c r="I45" s="89" t="str">
        <f>IF(ISBLANK(Entladung!B45),"",Entladung!D45)</f>
        <v/>
      </c>
      <c r="J45" s="88" t="str">
        <f>IF(ISBLANK(Beladung!B45),"",SUMIFS(Entladung!$F$17:$F$1001,Entladung!$B$17:$B$1001,'Ergebnis (detailliert)'!$B$17:$B$300))</f>
        <v/>
      </c>
      <c r="K45" s="13" t="str">
        <f>IFERROR(IF(B45="","",J45*'Ergebnis (detailliert)'!G45/'Ergebnis (detailliert)'!F45),0)</f>
        <v/>
      </c>
      <c r="L45" s="56" t="str">
        <f t="shared" si="0"/>
        <v/>
      </c>
      <c r="M45" s="57" t="str">
        <f>IF(B45="","",IF(LOOKUP(B45,Stammdaten!$A$17:$A$1001,Stammdaten!$G$17:$G$1001)="Nein",0,IF(ISBLANK(Beladung!B45),"",ROUND(MIN(G45,K45)*-1,2))))</f>
        <v/>
      </c>
    </row>
    <row r="46" spans="1:13" x14ac:dyDescent="0.25">
      <c r="A46" s="142" t="str">
        <f>_xlfn.IFNA(VLOOKUP(B46,Stammdaten!$A$17:$B$300,2,FALSE),"")</f>
        <v/>
      </c>
      <c r="B46" s="125" t="str">
        <f>IF(Beladung!B46="","",Beladung!B46)</f>
        <v/>
      </c>
      <c r="C46" s="124" t="str">
        <f>IF(Beladung!C46="","",Beladung!C46)</f>
        <v/>
      </c>
      <c r="D46" s="87" t="str">
        <f>IF(ISBLANK(Beladung!B46),"",SUMIFS(Beladung!$D$17:$D$300,Beladung!$B$17:$B$300,B46))</f>
        <v/>
      </c>
      <c r="E46" s="66" t="str">
        <f>IF(ISBLANK(Beladung!B46),"",Beladung!D46)</f>
        <v/>
      </c>
      <c r="F46" s="88" t="str">
        <f>IF(ISBLANK(Beladung!B46),"",SUMIFS(Beladung!$F$17:$F$1001,Beladung!$B$17:$B$1001,'Ergebnis (detailliert)'!B46))</f>
        <v/>
      </c>
      <c r="G46" s="67" t="str">
        <f>IF(ISBLANK(Beladung!B46),"",Beladung!F46)</f>
        <v/>
      </c>
      <c r="H46" s="88" t="str">
        <f>IF(ISBLANK(Beladung!B46),"",SUMIFS(Entladung!$D$17:$D$1001,Entladung!$B$17:$B$1001,'Ergebnis (detailliert)'!B46))</f>
        <v/>
      </c>
      <c r="I46" s="89" t="str">
        <f>IF(ISBLANK(Entladung!B46),"",Entladung!D46)</f>
        <v/>
      </c>
      <c r="J46" s="88" t="str">
        <f>IF(ISBLANK(Beladung!B46),"",SUMIFS(Entladung!$F$17:$F$1001,Entladung!$B$17:$B$1001,'Ergebnis (detailliert)'!$B$17:$B$300))</f>
        <v/>
      </c>
      <c r="K46" s="13" t="str">
        <f>IFERROR(IF(B46="","",J46*'Ergebnis (detailliert)'!G46/'Ergebnis (detailliert)'!F46),0)</f>
        <v/>
      </c>
      <c r="L46" s="56" t="str">
        <f t="shared" si="0"/>
        <v/>
      </c>
      <c r="M46" s="57" t="str">
        <f>IF(B46="","",IF(LOOKUP(B46,Stammdaten!$A$17:$A$1001,Stammdaten!$G$17:$G$1001)="Nein",0,IF(ISBLANK(Beladung!B46),"",ROUND(MIN(G46,K46)*-1,2))))</f>
        <v/>
      </c>
    </row>
    <row r="47" spans="1:13" x14ac:dyDescent="0.25">
      <c r="A47" s="142" t="str">
        <f>_xlfn.IFNA(VLOOKUP(B47,Stammdaten!$A$17:$B$300,2,FALSE),"")</f>
        <v/>
      </c>
      <c r="B47" s="125" t="str">
        <f>IF(Beladung!B47="","",Beladung!B47)</f>
        <v/>
      </c>
      <c r="C47" s="124" t="str">
        <f>IF(Beladung!C47="","",Beladung!C47)</f>
        <v/>
      </c>
      <c r="D47" s="87" t="str">
        <f>IF(ISBLANK(Beladung!B47),"",SUMIFS(Beladung!$D$17:$D$300,Beladung!$B$17:$B$300,B47))</f>
        <v/>
      </c>
      <c r="E47" s="66" t="str">
        <f>IF(ISBLANK(Beladung!B47),"",Beladung!D47)</f>
        <v/>
      </c>
      <c r="F47" s="88" t="str">
        <f>IF(ISBLANK(Beladung!B47),"",SUMIFS(Beladung!$F$17:$F$1001,Beladung!$B$17:$B$1001,'Ergebnis (detailliert)'!B47))</f>
        <v/>
      </c>
      <c r="G47" s="67" t="str">
        <f>IF(ISBLANK(Beladung!B47),"",Beladung!F47)</f>
        <v/>
      </c>
      <c r="H47" s="88" t="str">
        <f>IF(ISBLANK(Beladung!B47),"",SUMIFS(Entladung!$D$17:$D$1001,Entladung!$B$17:$B$1001,'Ergebnis (detailliert)'!B47))</f>
        <v/>
      </c>
      <c r="I47" s="89" t="str">
        <f>IF(ISBLANK(Entladung!B47),"",Entladung!D47)</f>
        <v/>
      </c>
      <c r="J47" s="88" t="str">
        <f>IF(ISBLANK(Beladung!B47),"",SUMIFS(Entladung!$F$17:$F$1001,Entladung!$B$17:$B$1001,'Ergebnis (detailliert)'!$B$17:$B$300))</f>
        <v/>
      </c>
      <c r="K47" s="13" t="str">
        <f>IFERROR(IF(B47="","",J47*'Ergebnis (detailliert)'!G47/'Ergebnis (detailliert)'!F47),0)</f>
        <v/>
      </c>
      <c r="L47" s="56" t="str">
        <f t="shared" si="0"/>
        <v/>
      </c>
      <c r="M47" s="57" t="str">
        <f>IF(B47="","",IF(LOOKUP(B47,Stammdaten!$A$17:$A$1001,Stammdaten!$G$17:$G$1001)="Nein",0,IF(ISBLANK(Beladung!B47),"",ROUND(MIN(G47,K47)*-1,2))))</f>
        <v/>
      </c>
    </row>
    <row r="48" spans="1:13" x14ac:dyDescent="0.25">
      <c r="A48" s="142" t="str">
        <f>_xlfn.IFNA(VLOOKUP(B48,Stammdaten!$A$17:$B$300,2,FALSE),"")</f>
        <v/>
      </c>
      <c r="B48" s="125" t="str">
        <f>IF(Beladung!B48="","",Beladung!B48)</f>
        <v/>
      </c>
      <c r="C48" s="124" t="str">
        <f>IF(Beladung!C48="","",Beladung!C48)</f>
        <v/>
      </c>
      <c r="D48" s="87" t="str">
        <f>IF(ISBLANK(Beladung!B48),"",SUMIFS(Beladung!$D$17:$D$300,Beladung!$B$17:$B$300,B48))</f>
        <v/>
      </c>
      <c r="E48" s="66" t="str">
        <f>IF(ISBLANK(Beladung!B48),"",Beladung!D48)</f>
        <v/>
      </c>
      <c r="F48" s="88" t="str">
        <f>IF(ISBLANK(Beladung!B48),"",SUMIFS(Beladung!$F$17:$F$1001,Beladung!$B$17:$B$1001,'Ergebnis (detailliert)'!B48))</f>
        <v/>
      </c>
      <c r="G48" s="67" t="str">
        <f>IF(ISBLANK(Beladung!B48),"",Beladung!F48)</f>
        <v/>
      </c>
      <c r="H48" s="88" t="str">
        <f>IF(ISBLANK(Beladung!B48),"",SUMIFS(Entladung!$D$17:$D$1001,Entladung!$B$17:$B$1001,'Ergebnis (detailliert)'!B48))</f>
        <v/>
      </c>
      <c r="I48" s="89" t="str">
        <f>IF(ISBLANK(Entladung!B48),"",Entladung!D48)</f>
        <v/>
      </c>
      <c r="J48" s="88" t="str">
        <f>IF(ISBLANK(Beladung!B48),"",SUMIFS(Entladung!$F$17:$F$1001,Entladung!$B$17:$B$1001,'Ergebnis (detailliert)'!$B$17:$B$300))</f>
        <v/>
      </c>
      <c r="K48" s="13" t="str">
        <f>IFERROR(IF(B48="","",J48*'Ergebnis (detailliert)'!G48/'Ergebnis (detailliert)'!F48),0)</f>
        <v/>
      </c>
      <c r="L48" s="56" t="str">
        <f t="shared" si="0"/>
        <v/>
      </c>
      <c r="M48" s="57" t="str">
        <f>IF(B48="","",IF(LOOKUP(B48,Stammdaten!$A$17:$A$1001,Stammdaten!$G$17:$G$1001)="Nein",0,IF(ISBLANK(Beladung!B48),"",ROUND(MIN(G48,K48)*-1,2))))</f>
        <v/>
      </c>
    </row>
    <row r="49" spans="1:13" x14ac:dyDescent="0.25">
      <c r="A49" s="142" t="str">
        <f>_xlfn.IFNA(VLOOKUP(B49,Stammdaten!$A$17:$B$300,2,FALSE),"")</f>
        <v/>
      </c>
      <c r="B49" s="125" t="str">
        <f>IF(Beladung!B49="","",Beladung!B49)</f>
        <v/>
      </c>
      <c r="C49" s="124" t="str">
        <f>IF(Beladung!C49="","",Beladung!C49)</f>
        <v/>
      </c>
      <c r="D49" s="87" t="str">
        <f>IF(ISBLANK(Beladung!B49),"",SUMIFS(Beladung!$D$17:$D$300,Beladung!$B$17:$B$300,B49))</f>
        <v/>
      </c>
      <c r="E49" s="66" t="str">
        <f>IF(ISBLANK(Beladung!B49),"",Beladung!D49)</f>
        <v/>
      </c>
      <c r="F49" s="88" t="str">
        <f>IF(ISBLANK(Beladung!B49),"",SUMIFS(Beladung!$F$17:$F$1001,Beladung!$B$17:$B$1001,'Ergebnis (detailliert)'!B49))</f>
        <v/>
      </c>
      <c r="G49" s="67" t="str">
        <f>IF(ISBLANK(Beladung!B49),"",Beladung!F49)</f>
        <v/>
      </c>
      <c r="H49" s="88" t="str">
        <f>IF(ISBLANK(Beladung!B49),"",SUMIFS(Entladung!$D$17:$D$1001,Entladung!$B$17:$B$1001,'Ergebnis (detailliert)'!B49))</f>
        <v/>
      </c>
      <c r="I49" s="89" t="str">
        <f>IF(ISBLANK(Entladung!B49),"",Entladung!D49)</f>
        <v/>
      </c>
      <c r="J49" s="88" t="str">
        <f>IF(ISBLANK(Beladung!B49),"",SUMIFS(Entladung!$F$17:$F$1001,Entladung!$B$17:$B$1001,'Ergebnis (detailliert)'!$B$17:$B$300))</f>
        <v/>
      </c>
      <c r="K49" s="13" t="str">
        <f>IFERROR(IF(B49="","",J49*'Ergebnis (detailliert)'!G49/'Ergebnis (detailliert)'!F49),0)</f>
        <v/>
      </c>
      <c r="L49" s="56" t="str">
        <f t="shared" si="0"/>
        <v/>
      </c>
      <c r="M49" s="57" t="str">
        <f>IF(B49="","",IF(LOOKUP(B49,Stammdaten!$A$17:$A$1001,Stammdaten!$G$17:$G$1001)="Nein",0,IF(ISBLANK(Beladung!B49),"",ROUND(MIN(G49,K49)*-1,2))))</f>
        <v/>
      </c>
    </row>
    <row r="50" spans="1:13" x14ac:dyDescent="0.25">
      <c r="A50" s="142" t="str">
        <f>_xlfn.IFNA(VLOOKUP(B50,Stammdaten!$A$17:$B$300,2,FALSE),"")</f>
        <v/>
      </c>
      <c r="B50" s="125" t="str">
        <f>IF(Beladung!B50="","",Beladung!B50)</f>
        <v/>
      </c>
      <c r="C50" s="124" t="str">
        <f>IF(Beladung!C50="","",Beladung!C50)</f>
        <v/>
      </c>
      <c r="D50" s="87" t="str">
        <f>IF(ISBLANK(Beladung!B50),"",SUMIFS(Beladung!$D$17:$D$300,Beladung!$B$17:$B$300,B50))</f>
        <v/>
      </c>
      <c r="E50" s="66" t="str">
        <f>IF(ISBLANK(Beladung!B50),"",Beladung!D50)</f>
        <v/>
      </c>
      <c r="F50" s="88" t="str">
        <f>IF(ISBLANK(Beladung!B50),"",SUMIFS(Beladung!$F$17:$F$1001,Beladung!$B$17:$B$1001,'Ergebnis (detailliert)'!B50))</f>
        <v/>
      </c>
      <c r="G50" s="67" t="str">
        <f>IF(ISBLANK(Beladung!B50),"",Beladung!F50)</f>
        <v/>
      </c>
      <c r="H50" s="88" t="str">
        <f>IF(ISBLANK(Beladung!B50),"",SUMIFS(Entladung!$D$17:$D$1001,Entladung!$B$17:$B$1001,'Ergebnis (detailliert)'!B50))</f>
        <v/>
      </c>
      <c r="I50" s="89" t="str">
        <f>IF(ISBLANK(Entladung!B50),"",Entladung!D50)</f>
        <v/>
      </c>
      <c r="J50" s="88" t="str">
        <f>IF(ISBLANK(Beladung!B50),"",SUMIFS(Entladung!$F$17:$F$1001,Entladung!$B$17:$B$1001,'Ergebnis (detailliert)'!$B$17:$B$300))</f>
        <v/>
      </c>
      <c r="K50" s="13" t="str">
        <f>IFERROR(IF(B50="","",J50*'Ergebnis (detailliert)'!G50/'Ergebnis (detailliert)'!F50),0)</f>
        <v/>
      </c>
      <c r="L50" s="56" t="str">
        <f t="shared" si="0"/>
        <v/>
      </c>
      <c r="M50" s="57" t="str">
        <f>IF(B50="","",IF(LOOKUP(B50,Stammdaten!$A$17:$A$1001,Stammdaten!$G$17:$G$1001)="Nein",0,IF(ISBLANK(Beladung!B50),"",ROUND(MIN(G50,K50)*-1,2))))</f>
        <v/>
      </c>
    </row>
    <row r="51" spans="1:13" x14ac:dyDescent="0.25">
      <c r="A51" s="142" t="str">
        <f>_xlfn.IFNA(VLOOKUP(B51,Stammdaten!$A$17:$B$300,2,FALSE),"")</f>
        <v/>
      </c>
      <c r="B51" s="125" t="str">
        <f>IF(Beladung!B51="","",Beladung!B51)</f>
        <v/>
      </c>
      <c r="C51" s="124" t="str">
        <f>IF(Beladung!C51="","",Beladung!C51)</f>
        <v/>
      </c>
      <c r="D51" s="87" t="str">
        <f>IF(ISBLANK(Beladung!B51),"",SUMIFS(Beladung!$D$17:$D$300,Beladung!$B$17:$B$300,B51))</f>
        <v/>
      </c>
      <c r="E51" s="66" t="str">
        <f>IF(ISBLANK(Beladung!B51),"",Beladung!D51)</f>
        <v/>
      </c>
      <c r="F51" s="88" t="str">
        <f>IF(ISBLANK(Beladung!B51),"",SUMIFS(Beladung!$F$17:$F$1001,Beladung!$B$17:$B$1001,'Ergebnis (detailliert)'!B51))</f>
        <v/>
      </c>
      <c r="G51" s="67" t="str">
        <f>IF(ISBLANK(Beladung!B51),"",Beladung!F51)</f>
        <v/>
      </c>
      <c r="H51" s="88" t="str">
        <f>IF(ISBLANK(Beladung!B51),"",SUMIFS(Entladung!$D$17:$D$1001,Entladung!$B$17:$B$1001,'Ergebnis (detailliert)'!B51))</f>
        <v/>
      </c>
      <c r="I51" s="89" t="str">
        <f>IF(ISBLANK(Entladung!B51),"",Entladung!D51)</f>
        <v/>
      </c>
      <c r="J51" s="88" t="str">
        <f>IF(ISBLANK(Beladung!B51),"",SUMIFS(Entladung!$F$17:$F$1001,Entladung!$B$17:$B$1001,'Ergebnis (detailliert)'!$B$17:$B$300))</f>
        <v/>
      </c>
      <c r="K51" s="13" t="str">
        <f>IFERROR(IF(B51="","",J51*'Ergebnis (detailliert)'!G51/'Ergebnis (detailliert)'!F51),0)</f>
        <v/>
      </c>
      <c r="L51" s="56" t="str">
        <f t="shared" si="0"/>
        <v/>
      </c>
      <c r="M51" s="57" t="str">
        <f>IF(B51="","",IF(LOOKUP(B51,Stammdaten!$A$17:$A$1001,Stammdaten!$G$17:$G$1001)="Nein",0,IF(ISBLANK(Beladung!B51),"",ROUND(MIN(G51,K51)*-1,2))))</f>
        <v/>
      </c>
    </row>
    <row r="52" spans="1:13" x14ac:dyDescent="0.25">
      <c r="A52" s="142" t="str">
        <f>_xlfn.IFNA(VLOOKUP(B52,Stammdaten!$A$17:$B$300,2,FALSE),"")</f>
        <v/>
      </c>
      <c r="B52" s="125" t="str">
        <f>IF(Beladung!B52="","",Beladung!B52)</f>
        <v/>
      </c>
      <c r="C52" s="124" t="str">
        <f>IF(Beladung!C52="","",Beladung!C52)</f>
        <v/>
      </c>
      <c r="D52" s="87" t="str">
        <f>IF(ISBLANK(Beladung!B52),"",SUMIFS(Beladung!$D$17:$D$300,Beladung!$B$17:$B$300,B52))</f>
        <v/>
      </c>
      <c r="E52" s="66" t="str">
        <f>IF(ISBLANK(Beladung!B52),"",Beladung!D52)</f>
        <v/>
      </c>
      <c r="F52" s="88" t="str">
        <f>IF(ISBLANK(Beladung!B52),"",SUMIFS(Beladung!$F$17:$F$1001,Beladung!$B$17:$B$1001,'Ergebnis (detailliert)'!B52))</f>
        <v/>
      </c>
      <c r="G52" s="67" t="str">
        <f>IF(ISBLANK(Beladung!B52),"",Beladung!F52)</f>
        <v/>
      </c>
      <c r="H52" s="88" t="str">
        <f>IF(ISBLANK(Beladung!B52),"",SUMIFS(Entladung!$D$17:$D$1001,Entladung!$B$17:$B$1001,'Ergebnis (detailliert)'!B52))</f>
        <v/>
      </c>
      <c r="I52" s="89" t="str">
        <f>IF(ISBLANK(Entladung!B52),"",Entladung!D52)</f>
        <v/>
      </c>
      <c r="J52" s="88" t="str">
        <f>IF(ISBLANK(Beladung!B52),"",SUMIFS(Entladung!$F$17:$F$1001,Entladung!$B$17:$B$1001,'Ergebnis (detailliert)'!$B$17:$B$300))</f>
        <v/>
      </c>
      <c r="K52" s="13" t="str">
        <f>IFERROR(IF(B52="","",J52*'Ergebnis (detailliert)'!G52/'Ergebnis (detailliert)'!F52),0)</f>
        <v/>
      </c>
      <c r="L52" s="56" t="str">
        <f t="shared" si="0"/>
        <v/>
      </c>
      <c r="M52" s="57" t="str">
        <f>IF(B52="","",IF(LOOKUP(B52,Stammdaten!$A$17:$A$1001,Stammdaten!$G$17:$G$1001)="Nein",0,IF(ISBLANK(Beladung!B52),"",ROUND(MIN(G52,K52)*-1,2))))</f>
        <v/>
      </c>
    </row>
    <row r="53" spans="1:13" x14ac:dyDescent="0.25">
      <c r="A53" s="142" t="str">
        <f>_xlfn.IFNA(VLOOKUP(B53,Stammdaten!$A$17:$B$300,2,FALSE),"")</f>
        <v/>
      </c>
      <c r="B53" s="125" t="str">
        <f>IF(Beladung!B53="","",Beladung!B53)</f>
        <v/>
      </c>
      <c r="C53" s="124" t="str">
        <f>IF(Beladung!C53="","",Beladung!C53)</f>
        <v/>
      </c>
      <c r="D53" s="87" t="str">
        <f>IF(ISBLANK(Beladung!B53),"",SUMIFS(Beladung!$D$17:$D$300,Beladung!$B$17:$B$300,B53))</f>
        <v/>
      </c>
      <c r="E53" s="66" t="str">
        <f>IF(ISBLANK(Beladung!B53),"",Beladung!D53)</f>
        <v/>
      </c>
      <c r="F53" s="88" t="str">
        <f>IF(ISBLANK(Beladung!B53),"",SUMIFS(Beladung!$F$17:$F$1001,Beladung!$B$17:$B$1001,'Ergebnis (detailliert)'!B53))</f>
        <v/>
      </c>
      <c r="G53" s="67" t="str">
        <f>IF(ISBLANK(Beladung!B53),"",Beladung!F53)</f>
        <v/>
      </c>
      <c r="H53" s="88" t="str">
        <f>IF(ISBLANK(Beladung!B53),"",SUMIFS(Entladung!$D$17:$D$1001,Entladung!$B$17:$B$1001,'Ergebnis (detailliert)'!B53))</f>
        <v/>
      </c>
      <c r="I53" s="89" t="str">
        <f>IF(ISBLANK(Entladung!B53),"",Entladung!D53)</f>
        <v/>
      </c>
      <c r="J53" s="88" t="str">
        <f>IF(ISBLANK(Beladung!B53),"",SUMIFS(Entladung!$F$17:$F$1001,Entladung!$B$17:$B$1001,'Ergebnis (detailliert)'!$B$17:$B$300))</f>
        <v/>
      </c>
      <c r="K53" s="13" t="str">
        <f>IFERROR(IF(B53="","",J53*'Ergebnis (detailliert)'!G53/'Ergebnis (detailliert)'!F53),0)</f>
        <v/>
      </c>
      <c r="L53" s="56" t="str">
        <f t="shared" si="0"/>
        <v/>
      </c>
      <c r="M53" s="57" t="str">
        <f>IF(B53="","",IF(LOOKUP(B53,Stammdaten!$A$17:$A$1001,Stammdaten!$G$17:$G$1001)="Nein",0,IF(ISBLANK(Beladung!B53),"",ROUND(MIN(G53,K53)*-1,2))))</f>
        <v/>
      </c>
    </row>
    <row r="54" spans="1:13" x14ac:dyDescent="0.25">
      <c r="A54" s="142" t="str">
        <f>_xlfn.IFNA(VLOOKUP(B54,Stammdaten!$A$17:$B$300,2,FALSE),"")</f>
        <v/>
      </c>
      <c r="B54" s="125" t="str">
        <f>IF(Beladung!B54="","",Beladung!B54)</f>
        <v/>
      </c>
      <c r="C54" s="124" t="str">
        <f>IF(Beladung!C54="","",Beladung!C54)</f>
        <v/>
      </c>
      <c r="D54" s="87" t="str">
        <f>IF(ISBLANK(Beladung!B54),"",SUMIFS(Beladung!$D$17:$D$300,Beladung!$B$17:$B$300,B54))</f>
        <v/>
      </c>
      <c r="E54" s="66" t="str">
        <f>IF(ISBLANK(Beladung!B54),"",Beladung!D54)</f>
        <v/>
      </c>
      <c r="F54" s="88" t="str">
        <f>IF(ISBLANK(Beladung!B54),"",SUMIFS(Beladung!$F$17:$F$1001,Beladung!$B$17:$B$1001,'Ergebnis (detailliert)'!B54))</f>
        <v/>
      </c>
      <c r="G54" s="67" t="str">
        <f>IF(ISBLANK(Beladung!B54),"",Beladung!F54)</f>
        <v/>
      </c>
      <c r="H54" s="88" t="str">
        <f>IF(ISBLANK(Beladung!B54),"",SUMIFS(Entladung!$D$17:$D$1001,Entladung!$B$17:$B$1001,'Ergebnis (detailliert)'!B54))</f>
        <v/>
      </c>
      <c r="I54" s="89" t="str">
        <f>IF(ISBLANK(Entladung!B54),"",Entladung!D54)</f>
        <v/>
      </c>
      <c r="J54" s="88" t="str">
        <f>IF(ISBLANK(Beladung!B54),"",SUMIFS(Entladung!$F$17:$F$1001,Entladung!$B$17:$B$1001,'Ergebnis (detailliert)'!$B$17:$B$300))</f>
        <v/>
      </c>
      <c r="K54" s="13" t="str">
        <f>IFERROR(IF(B54="","",J54*'Ergebnis (detailliert)'!G54/'Ergebnis (detailliert)'!F54),0)</f>
        <v/>
      </c>
      <c r="L54" s="56" t="str">
        <f t="shared" si="0"/>
        <v/>
      </c>
      <c r="M54" s="57" t="str">
        <f>IF(B54="","",IF(LOOKUP(B54,Stammdaten!$A$17:$A$1001,Stammdaten!$G$17:$G$1001)="Nein",0,IF(ISBLANK(Beladung!B54),"",ROUND(MIN(G54,K54)*-1,2))))</f>
        <v/>
      </c>
    </row>
    <row r="55" spans="1:13" x14ac:dyDescent="0.25">
      <c r="A55" s="142" t="str">
        <f>_xlfn.IFNA(VLOOKUP(B55,Stammdaten!$A$17:$B$300,2,FALSE),"")</f>
        <v/>
      </c>
      <c r="B55" s="125" t="str">
        <f>IF(Beladung!B55="","",Beladung!B55)</f>
        <v/>
      </c>
      <c r="C55" s="124" t="str">
        <f>IF(Beladung!C55="","",Beladung!C55)</f>
        <v/>
      </c>
      <c r="D55" s="87" t="str">
        <f>IF(ISBLANK(Beladung!B55),"",SUMIFS(Beladung!$D$17:$D$300,Beladung!$B$17:$B$300,B55))</f>
        <v/>
      </c>
      <c r="E55" s="66" t="str">
        <f>IF(ISBLANK(Beladung!B55),"",Beladung!D55)</f>
        <v/>
      </c>
      <c r="F55" s="88" t="str">
        <f>IF(ISBLANK(Beladung!B55),"",SUMIFS(Beladung!$F$17:$F$1001,Beladung!$B$17:$B$1001,'Ergebnis (detailliert)'!B55))</f>
        <v/>
      </c>
      <c r="G55" s="67" t="str">
        <f>IF(ISBLANK(Beladung!B55),"",Beladung!F55)</f>
        <v/>
      </c>
      <c r="H55" s="88" t="str">
        <f>IF(ISBLANK(Beladung!B55),"",SUMIFS(Entladung!$D$17:$D$1001,Entladung!$B$17:$B$1001,'Ergebnis (detailliert)'!B55))</f>
        <v/>
      </c>
      <c r="I55" s="89" t="str">
        <f>IF(ISBLANK(Entladung!B55),"",Entladung!D55)</f>
        <v/>
      </c>
      <c r="J55" s="88" t="str">
        <f>IF(ISBLANK(Beladung!B55),"",SUMIFS(Entladung!$F$17:$F$1001,Entladung!$B$17:$B$1001,'Ergebnis (detailliert)'!$B$17:$B$300))</f>
        <v/>
      </c>
      <c r="K55" s="13" t="str">
        <f>IFERROR(IF(B55="","",J55*'Ergebnis (detailliert)'!G55/'Ergebnis (detailliert)'!F55),0)</f>
        <v/>
      </c>
      <c r="L55" s="56" t="str">
        <f t="shared" si="0"/>
        <v/>
      </c>
      <c r="M55" s="57" t="str">
        <f>IF(B55="","",IF(LOOKUP(B55,Stammdaten!$A$17:$A$1001,Stammdaten!$G$17:$G$1001)="Nein",0,IF(ISBLANK(Beladung!B55),"",ROUND(MIN(G55,K55)*-1,2))))</f>
        <v/>
      </c>
    </row>
    <row r="56" spans="1:13" x14ac:dyDescent="0.25">
      <c r="A56" s="142" t="str">
        <f>_xlfn.IFNA(VLOOKUP(B56,Stammdaten!$A$17:$B$300,2,FALSE),"")</f>
        <v/>
      </c>
      <c r="B56" s="125" t="str">
        <f>IF(Beladung!B56="","",Beladung!B56)</f>
        <v/>
      </c>
      <c r="C56" s="124" t="str">
        <f>IF(Beladung!C56="","",Beladung!C56)</f>
        <v/>
      </c>
      <c r="D56" s="87" t="str">
        <f>IF(ISBLANK(Beladung!B56),"",SUMIFS(Beladung!$D$17:$D$300,Beladung!$B$17:$B$300,B56))</f>
        <v/>
      </c>
      <c r="E56" s="66" t="str">
        <f>IF(ISBLANK(Beladung!B56),"",Beladung!D56)</f>
        <v/>
      </c>
      <c r="F56" s="88" t="str">
        <f>IF(ISBLANK(Beladung!B56),"",SUMIFS(Beladung!$F$17:$F$1001,Beladung!$B$17:$B$1001,'Ergebnis (detailliert)'!B56))</f>
        <v/>
      </c>
      <c r="G56" s="67" t="str">
        <f>IF(ISBLANK(Beladung!B56),"",Beladung!F56)</f>
        <v/>
      </c>
      <c r="H56" s="88" t="str">
        <f>IF(ISBLANK(Beladung!B56),"",SUMIFS(Entladung!$D$17:$D$1001,Entladung!$B$17:$B$1001,'Ergebnis (detailliert)'!B56))</f>
        <v/>
      </c>
      <c r="I56" s="89" t="str">
        <f>IF(ISBLANK(Entladung!B56),"",Entladung!D56)</f>
        <v/>
      </c>
      <c r="J56" s="88" t="str">
        <f>IF(ISBLANK(Beladung!B56),"",SUMIFS(Entladung!$F$17:$F$1001,Entladung!$B$17:$B$1001,'Ergebnis (detailliert)'!$B$17:$B$300))</f>
        <v/>
      </c>
      <c r="K56" s="13" t="str">
        <f>IFERROR(IF(B56="","",J56*'Ergebnis (detailliert)'!G56/'Ergebnis (detailliert)'!F56),0)</f>
        <v/>
      </c>
      <c r="L56" s="56" t="str">
        <f t="shared" si="0"/>
        <v/>
      </c>
      <c r="M56" s="57" t="str">
        <f>IF(B56="","",IF(LOOKUP(B56,Stammdaten!$A$17:$A$1001,Stammdaten!$G$17:$G$1001)="Nein",0,IF(ISBLANK(Beladung!B56),"",ROUND(MIN(G56,K56)*-1,2))))</f>
        <v/>
      </c>
    </row>
    <row r="57" spans="1:13" x14ac:dyDescent="0.25">
      <c r="A57" s="142" t="str">
        <f>_xlfn.IFNA(VLOOKUP(B57,Stammdaten!$A$17:$B$300,2,FALSE),"")</f>
        <v/>
      </c>
      <c r="B57" s="125" t="str">
        <f>IF(Beladung!B57="","",Beladung!B57)</f>
        <v/>
      </c>
      <c r="C57" s="124" t="str">
        <f>IF(Beladung!C57="","",Beladung!C57)</f>
        <v/>
      </c>
      <c r="D57" s="87" t="str">
        <f>IF(ISBLANK(Beladung!B57),"",SUMIFS(Beladung!$D$17:$D$300,Beladung!$B$17:$B$300,B57))</f>
        <v/>
      </c>
      <c r="E57" s="66" t="str">
        <f>IF(ISBLANK(Beladung!B57),"",Beladung!D57)</f>
        <v/>
      </c>
      <c r="F57" s="88" t="str">
        <f>IF(ISBLANK(Beladung!B57),"",SUMIFS(Beladung!$F$17:$F$1001,Beladung!$B$17:$B$1001,'Ergebnis (detailliert)'!B57))</f>
        <v/>
      </c>
      <c r="G57" s="67" t="str">
        <f>IF(ISBLANK(Beladung!B57),"",Beladung!F57)</f>
        <v/>
      </c>
      <c r="H57" s="88" t="str">
        <f>IF(ISBLANK(Beladung!B57),"",SUMIFS(Entladung!$D$17:$D$1001,Entladung!$B$17:$B$1001,'Ergebnis (detailliert)'!B57))</f>
        <v/>
      </c>
      <c r="I57" s="89" t="str">
        <f>IF(ISBLANK(Entladung!B57),"",Entladung!D57)</f>
        <v/>
      </c>
      <c r="J57" s="88" t="str">
        <f>IF(ISBLANK(Beladung!B57),"",SUMIFS(Entladung!$F$17:$F$1001,Entladung!$B$17:$B$1001,'Ergebnis (detailliert)'!$B$17:$B$300))</f>
        <v/>
      </c>
      <c r="K57" s="13" t="str">
        <f>IFERROR(IF(B57="","",J57*'Ergebnis (detailliert)'!G57/'Ergebnis (detailliert)'!F57),0)</f>
        <v/>
      </c>
      <c r="L57" s="56" t="str">
        <f t="shared" si="0"/>
        <v/>
      </c>
      <c r="M57" s="57" t="str">
        <f>IF(B57="","",IF(LOOKUP(B57,Stammdaten!$A$17:$A$1001,Stammdaten!$G$17:$G$1001)="Nein",0,IF(ISBLANK(Beladung!B57),"",ROUND(MIN(G57,K57)*-1,2))))</f>
        <v/>
      </c>
    </row>
    <row r="58" spans="1:13" x14ac:dyDescent="0.25">
      <c r="A58" s="142" t="str">
        <f>_xlfn.IFNA(VLOOKUP(B58,Stammdaten!$A$17:$B$300,2,FALSE),"")</f>
        <v/>
      </c>
      <c r="B58" s="125" t="str">
        <f>IF(Beladung!B58="","",Beladung!B58)</f>
        <v/>
      </c>
      <c r="C58" s="124" t="str">
        <f>IF(Beladung!C58="","",Beladung!C58)</f>
        <v/>
      </c>
      <c r="D58" s="87" t="str">
        <f>IF(ISBLANK(Beladung!B58),"",SUMIFS(Beladung!$D$17:$D$300,Beladung!$B$17:$B$300,B58))</f>
        <v/>
      </c>
      <c r="E58" s="66" t="str">
        <f>IF(ISBLANK(Beladung!B58),"",Beladung!D58)</f>
        <v/>
      </c>
      <c r="F58" s="88" t="str">
        <f>IF(ISBLANK(Beladung!B58),"",SUMIFS(Beladung!$F$17:$F$1001,Beladung!$B$17:$B$1001,'Ergebnis (detailliert)'!B58))</f>
        <v/>
      </c>
      <c r="G58" s="67" t="str">
        <f>IF(ISBLANK(Beladung!B58),"",Beladung!F58)</f>
        <v/>
      </c>
      <c r="H58" s="88" t="str">
        <f>IF(ISBLANK(Beladung!B58),"",SUMIFS(Entladung!$D$17:$D$1001,Entladung!$B$17:$B$1001,'Ergebnis (detailliert)'!B58))</f>
        <v/>
      </c>
      <c r="I58" s="89" t="str">
        <f>IF(ISBLANK(Entladung!B58),"",Entladung!D58)</f>
        <v/>
      </c>
      <c r="J58" s="88" t="str">
        <f>IF(ISBLANK(Beladung!B58),"",SUMIFS(Entladung!$F$17:$F$1001,Entladung!$B$17:$B$1001,'Ergebnis (detailliert)'!$B$17:$B$300))</f>
        <v/>
      </c>
      <c r="K58" s="13" t="str">
        <f>IFERROR(IF(B58="","",J58*'Ergebnis (detailliert)'!G58/'Ergebnis (detailliert)'!F58),0)</f>
        <v/>
      </c>
      <c r="L58" s="56" t="str">
        <f t="shared" si="0"/>
        <v/>
      </c>
      <c r="M58" s="57" t="str">
        <f>IF(B58="","",IF(LOOKUP(B58,Stammdaten!$A$17:$A$1001,Stammdaten!$G$17:$G$1001)="Nein",0,IF(ISBLANK(Beladung!B58),"",ROUND(MIN(G58,K58)*-1,2))))</f>
        <v/>
      </c>
    </row>
    <row r="59" spans="1:13" x14ac:dyDescent="0.25">
      <c r="A59" s="142" t="str">
        <f>_xlfn.IFNA(VLOOKUP(B59,Stammdaten!$A$17:$B$300,2,FALSE),"")</f>
        <v/>
      </c>
      <c r="B59" s="125" t="str">
        <f>IF(Beladung!B59="","",Beladung!B59)</f>
        <v/>
      </c>
      <c r="C59" s="124" t="str">
        <f>IF(Beladung!C59="","",Beladung!C59)</f>
        <v/>
      </c>
      <c r="D59" s="87" t="str">
        <f>IF(ISBLANK(Beladung!B59),"",SUMIFS(Beladung!$D$17:$D$300,Beladung!$B$17:$B$300,B59))</f>
        <v/>
      </c>
      <c r="E59" s="66" t="str">
        <f>IF(ISBLANK(Beladung!B59),"",Beladung!D59)</f>
        <v/>
      </c>
      <c r="F59" s="88" t="str">
        <f>IF(ISBLANK(Beladung!B59),"",SUMIFS(Beladung!$F$17:$F$1001,Beladung!$B$17:$B$1001,'Ergebnis (detailliert)'!B59))</f>
        <v/>
      </c>
      <c r="G59" s="67" t="str">
        <f>IF(ISBLANK(Beladung!B59),"",Beladung!F59)</f>
        <v/>
      </c>
      <c r="H59" s="88" t="str">
        <f>IF(ISBLANK(Beladung!B59),"",SUMIFS(Entladung!$D$17:$D$1001,Entladung!$B$17:$B$1001,'Ergebnis (detailliert)'!B59))</f>
        <v/>
      </c>
      <c r="I59" s="89" t="str">
        <f>IF(ISBLANK(Entladung!B59),"",Entladung!D59)</f>
        <v/>
      </c>
      <c r="J59" s="88" t="str">
        <f>IF(ISBLANK(Beladung!B59),"",SUMIFS(Entladung!$F$17:$F$1001,Entladung!$B$17:$B$1001,'Ergebnis (detailliert)'!$B$17:$B$300))</f>
        <v/>
      </c>
      <c r="K59" s="13" t="str">
        <f>IFERROR(IF(B59="","",J59*'Ergebnis (detailliert)'!G59/'Ergebnis (detailliert)'!F59),0)</f>
        <v/>
      </c>
      <c r="L59" s="56" t="str">
        <f t="shared" si="0"/>
        <v/>
      </c>
      <c r="M59" s="57" t="str">
        <f>IF(B59="","",IF(LOOKUP(B59,Stammdaten!$A$17:$A$1001,Stammdaten!$G$17:$G$1001)="Nein",0,IF(ISBLANK(Beladung!B59),"",ROUND(MIN(G59,K59)*-1,2))))</f>
        <v/>
      </c>
    </row>
    <row r="60" spans="1:13" x14ac:dyDescent="0.25">
      <c r="A60" s="142" t="str">
        <f>_xlfn.IFNA(VLOOKUP(B60,Stammdaten!$A$17:$B$300,2,FALSE),"")</f>
        <v/>
      </c>
      <c r="B60" s="125" t="str">
        <f>IF(Beladung!B60="","",Beladung!B60)</f>
        <v/>
      </c>
      <c r="C60" s="124" t="str">
        <f>IF(Beladung!C60="","",Beladung!C60)</f>
        <v/>
      </c>
      <c r="D60" s="87" t="str">
        <f>IF(ISBLANK(Beladung!B60),"",SUMIFS(Beladung!$D$17:$D$300,Beladung!$B$17:$B$300,B60))</f>
        <v/>
      </c>
      <c r="E60" s="66" t="str">
        <f>IF(ISBLANK(Beladung!B60),"",Beladung!D60)</f>
        <v/>
      </c>
      <c r="F60" s="88" t="str">
        <f>IF(ISBLANK(Beladung!B60),"",SUMIFS(Beladung!$F$17:$F$1001,Beladung!$B$17:$B$1001,'Ergebnis (detailliert)'!B60))</f>
        <v/>
      </c>
      <c r="G60" s="67" t="str">
        <f>IF(ISBLANK(Beladung!B60),"",Beladung!F60)</f>
        <v/>
      </c>
      <c r="H60" s="88" t="str">
        <f>IF(ISBLANK(Beladung!B60),"",SUMIFS(Entladung!$D$17:$D$1001,Entladung!$B$17:$B$1001,'Ergebnis (detailliert)'!B60))</f>
        <v/>
      </c>
      <c r="I60" s="89" t="str">
        <f>IF(ISBLANK(Entladung!B60),"",Entladung!D60)</f>
        <v/>
      </c>
      <c r="J60" s="88" t="str">
        <f>IF(ISBLANK(Beladung!B60),"",SUMIFS(Entladung!$F$17:$F$1001,Entladung!$B$17:$B$1001,'Ergebnis (detailliert)'!$B$17:$B$300))</f>
        <v/>
      </c>
      <c r="K60" s="13" t="str">
        <f>IFERROR(IF(B60="","",J60*'Ergebnis (detailliert)'!G60/'Ergebnis (detailliert)'!F60),0)</f>
        <v/>
      </c>
      <c r="L60" s="56" t="str">
        <f t="shared" si="0"/>
        <v/>
      </c>
      <c r="M60" s="57" t="str">
        <f>IF(B60="","",IF(LOOKUP(B60,Stammdaten!$A$17:$A$1001,Stammdaten!$G$17:$G$1001)="Nein",0,IF(ISBLANK(Beladung!B60),"",ROUND(MIN(G60,K60)*-1,2))))</f>
        <v/>
      </c>
    </row>
    <row r="61" spans="1:13" x14ac:dyDescent="0.25">
      <c r="A61" s="142" t="str">
        <f>_xlfn.IFNA(VLOOKUP(B61,Stammdaten!$A$17:$B$300,2,FALSE),"")</f>
        <v/>
      </c>
      <c r="B61" s="125" t="str">
        <f>IF(Beladung!B61="","",Beladung!B61)</f>
        <v/>
      </c>
      <c r="C61" s="124" t="str">
        <f>IF(Beladung!C61="","",Beladung!C61)</f>
        <v/>
      </c>
      <c r="D61" s="87" t="str">
        <f>IF(ISBLANK(Beladung!B61),"",SUMIFS(Beladung!$D$17:$D$300,Beladung!$B$17:$B$300,B61))</f>
        <v/>
      </c>
      <c r="E61" s="66" t="str">
        <f>IF(ISBLANK(Beladung!B61),"",Beladung!D61)</f>
        <v/>
      </c>
      <c r="F61" s="88" t="str">
        <f>IF(ISBLANK(Beladung!B61),"",SUMIFS(Beladung!$F$17:$F$1001,Beladung!$B$17:$B$1001,'Ergebnis (detailliert)'!B61))</f>
        <v/>
      </c>
      <c r="G61" s="67" t="str">
        <f>IF(ISBLANK(Beladung!B61),"",Beladung!F61)</f>
        <v/>
      </c>
      <c r="H61" s="88" t="str">
        <f>IF(ISBLANK(Beladung!B61),"",SUMIFS(Entladung!$D$17:$D$1001,Entladung!$B$17:$B$1001,'Ergebnis (detailliert)'!B61))</f>
        <v/>
      </c>
      <c r="I61" s="89" t="str">
        <f>IF(ISBLANK(Entladung!B61),"",Entladung!D61)</f>
        <v/>
      </c>
      <c r="J61" s="88" t="str">
        <f>IF(ISBLANK(Beladung!B61),"",SUMIFS(Entladung!$F$17:$F$1001,Entladung!$B$17:$B$1001,'Ergebnis (detailliert)'!$B$17:$B$300))</f>
        <v/>
      </c>
      <c r="K61" s="13" t="str">
        <f>IFERROR(IF(B61="","",J61*'Ergebnis (detailliert)'!G61/'Ergebnis (detailliert)'!F61),0)</f>
        <v/>
      </c>
      <c r="L61" s="56" t="str">
        <f t="shared" si="0"/>
        <v/>
      </c>
      <c r="M61" s="57" t="str">
        <f>IF(B61="","",IF(LOOKUP(B61,Stammdaten!$A$17:$A$1001,Stammdaten!$G$17:$G$1001)="Nein",0,IF(ISBLANK(Beladung!B61),"",ROUND(MIN(G61,K61)*-1,2))))</f>
        <v/>
      </c>
    </row>
    <row r="62" spans="1:13" x14ac:dyDescent="0.25">
      <c r="A62" s="142" t="str">
        <f>_xlfn.IFNA(VLOOKUP(B62,Stammdaten!$A$17:$B$300,2,FALSE),"")</f>
        <v/>
      </c>
      <c r="B62" s="125" t="str">
        <f>IF(Beladung!B62="","",Beladung!B62)</f>
        <v/>
      </c>
      <c r="C62" s="124" t="str">
        <f>IF(Beladung!C62="","",Beladung!C62)</f>
        <v/>
      </c>
      <c r="D62" s="87" t="str">
        <f>IF(ISBLANK(Beladung!B62),"",SUMIFS(Beladung!$D$17:$D$300,Beladung!$B$17:$B$300,B62))</f>
        <v/>
      </c>
      <c r="E62" s="66" t="str">
        <f>IF(ISBLANK(Beladung!B62),"",Beladung!D62)</f>
        <v/>
      </c>
      <c r="F62" s="88" t="str">
        <f>IF(ISBLANK(Beladung!B62),"",SUMIFS(Beladung!$F$17:$F$1001,Beladung!$B$17:$B$1001,'Ergebnis (detailliert)'!B62))</f>
        <v/>
      </c>
      <c r="G62" s="67" t="str">
        <f>IF(ISBLANK(Beladung!B62),"",Beladung!F62)</f>
        <v/>
      </c>
      <c r="H62" s="88" t="str">
        <f>IF(ISBLANK(Beladung!B62),"",SUMIFS(Entladung!$D$17:$D$1001,Entladung!$B$17:$B$1001,'Ergebnis (detailliert)'!B62))</f>
        <v/>
      </c>
      <c r="I62" s="89" t="str">
        <f>IF(ISBLANK(Entladung!B62),"",Entladung!D62)</f>
        <v/>
      </c>
      <c r="J62" s="88" t="str">
        <f>IF(ISBLANK(Beladung!B62),"",SUMIFS(Entladung!$F$17:$F$1001,Entladung!$B$17:$B$1001,'Ergebnis (detailliert)'!$B$17:$B$300))</f>
        <v/>
      </c>
      <c r="K62" s="13" t="str">
        <f>IFERROR(IF(B62="","",J62*'Ergebnis (detailliert)'!G62/'Ergebnis (detailliert)'!F62),0)</f>
        <v/>
      </c>
      <c r="L62" s="56" t="str">
        <f t="shared" si="0"/>
        <v/>
      </c>
      <c r="M62" s="57" t="str">
        <f>IF(B62="","",IF(LOOKUP(B62,Stammdaten!$A$17:$A$1001,Stammdaten!$G$17:$G$1001)="Nein",0,IF(ISBLANK(Beladung!B62),"",ROUND(MIN(G62,K62)*-1,2))))</f>
        <v/>
      </c>
    </row>
    <row r="63" spans="1:13" x14ac:dyDescent="0.25">
      <c r="A63" s="142" t="str">
        <f>_xlfn.IFNA(VLOOKUP(B63,Stammdaten!$A$17:$B$300,2,FALSE),"")</f>
        <v/>
      </c>
      <c r="B63" s="125" t="str">
        <f>IF(Beladung!B63="","",Beladung!B63)</f>
        <v/>
      </c>
      <c r="C63" s="124" t="str">
        <f>IF(Beladung!C63="","",Beladung!C63)</f>
        <v/>
      </c>
      <c r="D63" s="87" t="str">
        <f>IF(ISBLANK(Beladung!B63),"",SUMIFS(Beladung!$D$17:$D$300,Beladung!$B$17:$B$300,B63))</f>
        <v/>
      </c>
      <c r="E63" s="66" t="str">
        <f>IF(ISBLANK(Beladung!B63),"",Beladung!D63)</f>
        <v/>
      </c>
      <c r="F63" s="88" t="str">
        <f>IF(ISBLANK(Beladung!B63),"",SUMIFS(Beladung!$F$17:$F$1001,Beladung!$B$17:$B$1001,'Ergebnis (detailliert)'!B63))</f>
        <v/>
      </c>
      <c r="G63" s="67" t="str">
        <f>IF(ISBLANK(Beladung!B63),"",Beladung!F63)</f>
        <v/>
      </c>
      <c r="H63" s="88" t="str">
        <f>IF(ISBLANK(Beladung!B63),"",SUMIFS(Entladung!$D$17:$D$1001,Entladung!$B$17:$B$1001,'Ergebnis (detailliert)'!B63))</f>
        <v/>
      </c>
      <c r="I63" s="89" t="str">
        <f>IF(ISBLANK(Entladung!B63),"",Entladung!D63)</f>
        <v/>
      </c>
      <c r="J63" s="88" t="str">
        <f>IF(ISBLANK(Beladung!B63),"",SUMIFS(Entladung!$F$17:$F$1001,Entladung!$B$17:$B$1001,'Ergebnis (detailliert)'!$B$17:$B$300))</f>
        <v/>
      </c>
      <c r="K63" s="13" t="str">
        <f>IFERROR(IF(B63="","",J63*'Ergebnis (detailliert)'!G63/'Ergebnis (detailliert)'!F63),0)</f>
        <v/>
      </c>
      <c r="L63" s="56" t="str">
        <f t="shared" si="0"/>
        <v/>
      </c>
      <c r="M63" s="57" t="str">
        <f>IF(B63="","",IF(LOOKUP(B63,Stammdaten!$A$17:$A$1001,Stammdaten!$G$17:$G$1001)="Nein",0,IF(ISBLANK(Beladung!B63),"",ROUND(MIN(G63,K63)*-1,2))))</f>
        <v/>
      </c>
    </row>
    <row r="64" spans="1:13" x14ac:dyDescent="0.25">
      <c r="A64" s="142" t="str">
        <f>_xlfn.IFNA(VLOOKUP(B64,Stammdaten!$A$17:$B$300,2,FALSE),"")</f>
        <v/>
      </c>
      <c r="B64" s="125" t="str">
        <f>IF(Beladung!B64="","",Beladung!B64)</f>
        <v/>
      </c>
      <c r="C64" s="124" t="str">
        <f>IF(Beladung!C64="","",Beladung!C64)</f>
        <v/>
      </c>
      <c r="D64" s="87" t="str">
        <f>IF(ISBLANK(Beladung!B64),"",SUMIFS(Beladung!$D$17:$D$300,Beladung!$B$17:$B$300,B64))</f>
        <v/>
      </c>
      <c r="E64" s="66" t="str">
        <f>IF(ISBLANK(Beladung!B64),"",Beladung!D64)</f>
        <v/>
      </c>
      <c r="F64" s="88" t="str">
        <f>IF(ISBLANK(Beladung!B64),"",SUMIFS(Beladung!$F$17:$F$1001,Beladung!$B$17:$B$1001,'Ergebnis (detailliert)'!B64))</f>
        <v/>
      </c>
      <c r="G64" s="67" t="str">
        <f>IF(ISBLANK(Beladung!B64),"",Beladung!F64)</f>
        <v/>
      </c>
      <c r="H64" s="88" t="str">
        <f>IF(ISBLANK(Beladung!B64),"",SUMIFS(Entladung!$D$17:$D$1001,Entladung!$B$17:$B$1001,'Ergebnis (detailliert)'!B64))</f>
        <v/>
      </c>
      <c r="I64" s="89" t="str">
        <f>IF(ISBLANK(Entladung!B64),"",Entladung!D64)</f>
        <v/>
      </c>
      <c r="J64" s="88" t="str">
        <f>IF(ISBLANK(Beladung!B64),"",SUMIFS(Entladung!$F$17:$F$1001,Entladung!$B$17:$B$1001,'Ergebnis (detailliert)'!$B$17:$B$300))</f>
        <v/>
      </c>
      <c r="K64" s="13" t="str">
        <f>IFERROR(IF(B64="","",J64*'Ergebnis (detailliert)'!G64/'Ergebnis (detailliert)'!F64),0)</f>
        <v/>
      </c>
      <c r="L64" s="56" t="str">
        <f t="shared" si="0"/>
        <v/>
      </c>
      <c r="M64" s="57" t="str">
        <f>IF(B64="","",IF(LOOKUP(B64,Stammdaten!$A$17:$A$1001,Stammdaten!$G$17:$G$1001)="Nein",0,IF(ISBLANK(Beladung!B64),"",ROUND(MIN(G64,K64)*-1,2))))</f>
        <v/>
      </c>
    </row>
    <row r="65" spans="1:13" x14ac:dyDescent="0.25">
      <c r="A65" s="142" t="str">
        <f>_xlfn.IFNA(VLOOKUP(B65,Stammdaten!$A$17:$B$300,2,FALSE),"")</f>
        <v/>
      </c>
      <c r="B65" s="125" t="str">
        <f>IF(Beladung!B65="","",Beladung!B65)</f>
        <v/>
      </c>
      <c r="C65" s="124" t="str">
        <f>IF(Beladung!C65="","",Beladung!C65)</f>
        <v/>
      </c>
      <c r="D65" s="87" t="str">
        <f>IF(ISBLANK(Beladung!B65),"",SUMIFS(Beladung!$D$17:$D$300,Beladung!$B$17:$B$300,B65))</f>
        <v/>
      </c>
      <c r="E65" s="66" t="str">
        <f>IF(ISBLANK(Beladung!B65),"",Beladung!D65)</f>
        <v/>
      </c>
      <c r="F65" s="88" t="str">
        <f>IF(ISBLANK(Beladung!B65),"",SUMIFS(Beladung!$F$17:$F$1001,Beladung!$B$17:$B$1001,'Ergebnis (detailliert)'!B65))</f>
        <v/>
      </c>
      <c r="G65" s="67" t="str">
        <f>IF(ISBLANK(Beladung!B65),"",Beladung!F65)</f>
        <v/>
      </c>
      <c r="H65" s="88" t="str">
        <f>IF(ISBLANK(Beladung!B65),"",SUMIFS(Entladung!$D$17:$D$1001,Entladung!$B$17:$B$1001,'Ergebnis (detailliert)'!B65))</f>
        <v/>
      </c>
      <c r="I65" s="89" t="str">
        <f>IF(ISBLANK(Entladung!B65),"",Entladung!D65)</f>
        <v/>
      </c>
      <c r="J65" s="88" t="str">
        <f>IF(ISBLANK(Beladung!B65),"",SUMIFS(Entladung!$F$17:$F$1001,Entladung!$B$17:$B$1001,'Ergebnis (detailliert)'!$B$17:$B$300))</f>
        <v/>
      </c>
      <c r="K65" s="13" t="str">
        <f>IFERROR(IF(B65="","",J65*'Ergebnis (detailliert)'!G65/'Ergebnis (detailliert)'!F65),0)</f>
        <v/>
      </c>
      <c r="L65" s="56" t="str">
        <f t="shared" si="0"/>
        <v/>
      </c>
      <c r="M65" s="57" t="str">
        <f>IF(B65="","",IF(LOOKUP(B65,Stammdaten!$A$17:$A$1001,Stammdaten!$G$17:$G$1001)="Nein",0,IF(ISBLANK(Beladung!B65),"",ROUND(MIN(G65,K65)*-1,2))))</f>
        <v/>
      </c>
    </row>
    <row r="66" spans="1:13" x14ac:dyDescent="0.25">
      <c r="A66" s="142" t="str">
        <f>_xlfn.IFNA(VLOOKUP(B66,Stammdaten!$A$17:$B$300,2,FALSE),"")</f>
        <v/>
      </c>
      <c r="B66" s="125" t="str">
        <f>IF(Beladung!B66="","",Beladung!B66)</f>
        <v/>
      </c>
      <c r="C66" s="124" t="str">
        <f>IF(Beladung!C66="","",Beladung!C66)</f>
        <v/>
      </c>
      <c r="D66" s="87" t="str">
        <f>IF(ISBLANK(Beladung!B66),"",SUMIFS(Beladung!$D$17:$D$300,Beladung!$B$17:$B$300,B66))</f>
        <v/>
      </c>
      <c r="E66" s="66" t="str">
        <f>IF(ISBLANK(Beladung!B66),"",Beladung!D66)</f>
        <v/>
      </c>
      <c r="F66" s="88" t="str">
        <f>IF(ISBLANK(Beladung!B66),"",SUMIFS(Beladung!$F$17:$F$1001,Beladung!$B$17:$B$1001,'Ergebnis (detailliert)'!B66))</f>
        <v/>
      </c>
      <c r="G66" s="67" t="str">
        <f>IF(ISBLANK(Beladung!B66),"",Beladung!F66)</f>
        <v/>
      </c>
      <c r="H66" s="88" t="str">
        <f>IF(ISBLANK(Beladung!B66),"",SUMIFS(Entladung!$D$17:$D$1001,Entladung!$B$17:$B$1001,'Ergebnis (detailliert)'!B66))</f>
        <v/>
      </c>
      <c r="I66" s="89" t="str">
        <f>IF(ISBLANK(Entladung!B66),"",Entladung!D66)</f>
        <v/>
      </c>
      <c r="J66" s="88" t="str">
        <f>IF(ISBLANK(Beladung!B66),"",SUMIFS(Entladung!$F$17:$F$1001,Entladung!$B$17:$B$1001,'Ergebnis (detailliert)'!$B$17:$B$300))</f>
        <v/>
      </c>
      <c r="K66" s="13" t="str">
        <f>IFERROR(IF(B66="","",J66*'Ergebnis (detailliert)'!G66/'Ergebnis (detailliert)'!F66),0)</f>
        <v/>
      </c>
      <c r="L66" s="56" t="str">
        <f t="shared" si="0"/>
        <v/>
      </c>
      <c r="M66" s="57" t="str">
        <f>IF(B66="","",IF(LOOKUP(B66,Stammdaten!$A$17:$A$1001,Stammdaten!$G$17:$G$1001)="Nein",0,IF(ISBLANK(Beladung!B66),"",ROUND(MIN(G66,K66)*-1,2))))</f>
        <v/>
      </c>
    </row>
    <row r="67" spans="1:13" x14ac:dyDescent="0.25">
      <c r="A67" s="142" t="str">
        <f>_xlfn.IFNA(VLOOKUP(B67,Stammdaten!$A$17:$B$300,2,FALSE),"")</f>
        <v/>
      </c>
      <c r="B67" s="125" t="str">
        <f>IF(Beladung!B67="","",Beladung!B67)</f>
        <v/>
      </c>
      <c r="C67" s="124" t="str">
        <f>IF(Beladung!C67="","",Beladung!C67)</f>
        <v/>
      </c>
      <c r="D67" s="87" t="str">
        <f>IF(ISBLANK(Beladung!B67),"",SUMIFS(Beladung!$D$17:$D$300,Beladung!$B$17:$B$300,B67))</f>
        <v/>
      </c>
      <c r="E67" s="66" t="str">
        <f>IF(ISBLANK(Beladung!B67),"",Beladung!D67)</f>
        <v/>
      </c>
      <c r="F67" s="88" t="str">
        <f>IF(ISBLANK(Beladung!B67),"",SUMIFS(Beladung!$F$17:$F$1001,Beladung!$B$17:$B$1001,'Ergebnis (detailliert)'!B67))</f>
        <v/>
      </c>
      <c r="G67" s="67" t="str">
        <f>IF(ISBLANK(Beladung!B67),"",Beladung!F67)</f>
        <v/>
      </c>
      <c r="H67" s="88" t="str">
        <f>IF(ISBLANK(Beladung!B67),"",SUMIFS(Entladung!$D$17:$D$1001,Entladung!$B$17:$B$1001,'Ergebnis (detailliert)'!B67))</f>
        <v/>
      </c>
      <c r="I67" s="89" t="str">
        <f>IF(ISBLANK(Entladung!B67),"",Entladung!D67)</f>
        <v/>
      </c>
      <c r="J67" s="88" t="str">
        <f>IF(ISBLANK(Beladung!B67),"",SUMIFS(Entladung!$F$17:$F$1001,Entladung!$B$17:$B$1001,'Ergebnis (detailliert)'!$B$17:$B$300))</f>
        <v/>
      </c>
      <c r="K67" s="13" t="str">
        <f>IFERROR(IF(B67="","",J67*'Ergebnis (detailliert)'!G67/'Ergebnis (detailliert)'!F67),0)</f>
        <v/>
      </c>
      <c r="L67" s="56" t="str">
        <f t="shared" si="0"/>
        <v/>
      </c>
      <c r="M67" s="57" t="str">
        <f>IF(B67="","",IF(LOOKUP(B67,Stammdaten!$A$17:$A$1001,Stammdaten!$G$17:$G$1001)="Nein",0,IF(ISBLANK(Beladung!B67),"",ROUND(MIN(G67,K67)*-1,2))))</f>
        <v/>
      </c>
    </row>
    <row r="68" spans="1:13" x14ac:dyDescent="0.25">
      <c r="A68" s="142" t="str">
        <f>_xlfn.IFNA(VLOOKUP(B68,Stammdaten!$A$17:$B$300,2,FALSE),"")</f>
        <v/>
      </c>
      <c r="B68" s="125" t="str">
        <f>IF(Beladung!B68="","",Beladung!B68)</f>
        <v/>
      </c>
      <c r="C68" s="124" t="str">
        <f>IF(Beladung!C68="","",Beladung!C68)</f>
        <v/>
      </c>
      <c r="D68" s="87" t="str">
        <f>IF(ISBLANK(Beladung!B68),"",SUMIFS(Beladung!$D$17:$D$300,Beladung!$B$17:$B$300,B68))</f>
        <v/>
      </c>
      <c r="E68" s="66" t="str">
        <f>IF(ISBLANK(Beladung!B68),"",Beladung!D68)</f>
        <v/>
      </c>
      <c r="F68" s="88" t="str">
        <f>IF(ISBLANK(Beladung!B68),"",SUMIFS(Beladung!$F$17:$F$1001,Beladung!$B$17:$B$1001,'Ergebnis (detailliert)'!B68))</f>
        <v/>
      </c>
      <c r="G68" s="67" t="str">
        <f>IF(ISBLANK(Beladung!B68),"",Beladung!F68)</f>
        <v/>
      </c>
      <c r="H68" s="88" t="str">
        <f>IF(ISBLANK(Beladung!B68),"",SUMIFS(Entladung!$D$17:$D$1001,Entladung!$B$17:$B$1001,'Ergebnis (detailliert)'!B68))</f>
        <v/>
      </c>
      <c r="I68" s="89" t="str">
        <f>IF(ISBLANK(Entladung!B68),"",Entladung!D68)</f>
        <v/>
      </c>
      <c r="J68" s="88" t="str">
        <f>IF(ISBLANK(Beladung!B68),"",SUMIFS(Entladung!$F$17:$F$1001,Entladung!$B$17:$B$1001,'Ergebnis (detailliert)'!$B$17:$B$300))</f>
        <v/>
      </c>
      <c r="K68" s="13" t="str">
        <f>IFERROR(IF(B68="","",J68*'Ergebnis (detailliert)'!G68/'Ergebnis (detailliert)'!F68),0)</f>
        <v/>
      </c>
      <c r="L68" s="56" t="str">
        <f t="shared" si="0"/>
        <v/>
      </c>
      <c r="M68" s="57" t="str">
        <f>IF(B68="","",IF(LOOKUP(B68,Stammdaten!$A$17:$A$1001,Stammdaten!$G$17:$G$1001)="Nein",0,IF(ISBLANK(Beladung!B68),"",ROUND(MIN(G68,K68)*-1,2))))</f>
        <v/>
      </c>
    </row>
    <row r="69" spans="1:13" x14ac:dyDescent="0.25">
      <c r="A69" s="142" t="str">
        <f>_xlfn.IFNA(VLOOKUP(B69,Stammdaten!$A$17:$B$300,2,FALSE),"")</f>
        <v/>
      </c>
      <c r="B69" s="125" t="str">
        <f>IF(Beladung!B69="","",Beladung!B69)</f>
        <v/>
      </c>
      <c r="C69" s="124" t="str">
        <f>IF(Beladung!C69="","",Beladung!C69)</f>
        <v/>
      </c>
      <c r="D69" s="87" t="str">
        <f>IF(ISBLANK(Beladung!B69),"",SUMIFS(Beladung!$D$17:$D$300,Beladung!$B$17:$B$300,B69))</f>
        <v/>
      </c>
      <c r="E69" s="66" t="str">
        <f>IF(ISBLANK(Beladung!B69),"",Beladung!D69)</f>
        <v/>
      </c>
      <c r="F69" s="88" t="str">
        <f>IF(ISBLANK(Beladung!B69),"",SUMIFS(Beladung!$F$17:$F$1001,Beladung!$B$17:$B$1001,'Ergebnis (detailliert)'!B69))</f>
        <v/>
      </c>
      <c r="G69" s="67" t="str">
        <f>IF(ISBLANK(Beladung!B69),"",Beladung!F69)</f>
        <v/>
      </c>
      <c r="H69" s="88" t="str">
        <f>IF(ISBLANK(Beladung!B69),"",SUMIFS(Entladung!$D$17:$D$1001,Entladung!$B$17:$B$1001,'Ergebnis (detailliert)'!B69))</f>
        <v/>
      </c>
      <c r="I69" s="89" t="str">
        <f>IF(ISBLANK(Entladung!B69),"",Entladung!D69)</f>
        <v/>
      </c>
      <c r="J69" s="88" t="str">
        <f>IF(ISBLANK(Beladung!B69),"",SUMIFS(Entladung!$F$17:$F$1001,Entladung!$B$17:$B$1001,'Ergebnis (detailliert)'!$B$17:$B$300))</f>
        <v/>
      </c>
      <c r="K69" s="13" t="str">
        <f>IFERROR(IF(B69="","",J69*'Ergebnis (detailliert)'!G69/'Ergebnis (detailliert)'!F69),0)</f>
        <v/>
      </c>
      <c r="L69" s="56" t="str">
        <f t="shared" si="0"/>
        <v/>
      </c>
      <c r="M69" s="57" t="str">
        <f>IF(B69="","",IF(LOOKUP(B69,Stammdaten!$A$17:$A$1001,Stammdaten!$G$17:$G$1001)="Nein",0,IF(ISBLANK(Beladung!B69),"",ROUND(MIN(G69,K69)*-1,2))))</f>
        <v/>
      </c>
    </row>
    <row r="70" spans="1:13" x14ac:dyDescent="0.25">
      <c r="A70" s="142" t="str">
        <f>_xlfn.IFNA(VLOOKUP(B70,Stammdaten!$A$17:$B$300,2,FALSE),"")</f>
        <v/>
      </c>
      <c r="B70" s="125" t="str">
        <f>IF(Beladung!B70="","",Beladung!B70)</f>
        <v/>
      </c>
      <c r="C70" s="124" t="str">
        <f>IF(Beladung!C70="","",Beladung!C70)</f>
        <v/>
      </c>
      <c r="D70" s="87" t="str">
        <f>IF(ISBLANK(Beladung!B70),"",SUMIFS(Beladung!$D$17:$D$300,Beladung!$B$17:$B$300,B70))</f>
        <v/>
      </c>
      <c r="E70" s="66" t="str">
        <f>IF(ISBLANK(Beladung!B70),"",Beladung!D70)</f>
        <v/>
      </c>
      <c r="F70" s="88" t="str">
        <f>IF(ISBLANK(Beladung!B70),"",SUMIFS(Beladung!$F$17:$F$1001,Beladung!$B$17:$B$1001,'Ergebnis (detailliert)'!B70))</f>
        <v/>
      </c>
      <c r="G70" s="67" t="str">
        <f>IF(ISBLANK(Beladung!B70),"",Beladung!F70)</f>
        <v/>
      </c>
      <c r="H70" s="88" t="str">
        <f>IF(ISBLANK(Beladung!B70),"",SUMIFS(Entladung!$D$17:$D$1001,Entladung!$B$17:$B$1001,'Ergebnis (detailliert)'!B70))</f>
        <v/>
      </c>
      <c r="I70" s="89" t="str">
        <f>IF(ISBLANK(Entladung!B70),"",Entladung!D70)</f>
        <v/>
      </c>
      <c r="J70" s="88" t="str">
        <f>IF(ISBLANK(Beladung!B70),"",SUMIFS(Entladung!$F$17:$F$1001,Entladung!$B$17:$B$1001,'Ergebnis (detailliert)'!$B$17:$B$300))</f>
        <v/>
      </c>
      <c r="K70" s="13" t="str">
        <f>IFERROR(IF(B70="","",J70*'Ergebnis (detailliert)'!G70/'Ergebnis (detailliert)'!F70),0)</f>
        <v/>
      </c>
      <c r="L70" s="56" t="str">
        <f t="shared" si="0"/>
        <v/>
      </c>
      <c r="M70" s="57" t="str">
        <f>IF(B70="","",IF(LOOKUP(B70,Stammdaten!$A$17:$A$1001,Stammdaten!$G$17:$G$1001)="Nein",0,IF(ISBLANK(Beladung!B70),"",ROUND(MIN(G70,K70)*-1,2))))</f>
        <v/>
      </c>
    </row>
    <row r="71" spans="1:13" x14ac:dyDescent="0.25">
      <c r="A71" s="142" t="str">
        <f>_xlfn.IFNA(VLOOKUP(B71,Stammdaten!$A$17:$B$300,2,FALSE),"")</f>
        <v/>
      </c>
      <c r="B71" s="125" t="str">
        <f>IF(Beladung!B71="","",Beladung!B71)</f>
        <v/>
      </c>
      <c r="C71" s="124" t="str">
        <f>IF(Beladung!C71="","",Beladung!C71)</f>
        <v/>
      </c>
      <c r="D71" s="87" t="str">
        <f>IF(ISBLANK(Beladung!B71),"",SUMIFS(Beladung!$D$17:$D$300,Beladung!$B$17:$B$300,B71))</f>
        <v/>
      </c>
      <c r="E71" s="66" t="str">
        <f>IF(ISBLANK(Beladung!B71),"",Beladung!D71)</f>
        <v/>
      </c>
      <c r="F71" s="88" t="str">
        <f>IF(ISBLANK(Beladung!B71),"",SUMIFS(Beladung!$F$17:$F$1001,Beladung!$B$17:$B$1001,'Ergebnis (detailliert)'!B71))</f>
        <v/>
      </c>
      <c r="G71" s="67" t="str">
        <f>IF(ISBLANK(Beladung!B71),"",Beladung!F71)</f>
        <v/>
      </c>
      <c r="H71" s="88" t="str">
        <f>IF(ISBLANK(Beladung!B71),"",SUMIFS(Entladung!$D$17:$D$1001,Entladung!$B$17:$B$1001,'Ergebnis (detailliert)'!B71))</f>
        <v/>
      </c>
      <c r="I71" s="89" t="str">
        <f>IF(ISBLANK(Entladung!B71),"",Entladung!D71)</f>
        <v/>
      </c>
      <c r="J71" s="88" t="str">
        <f>IF(ISBLANK(Beladung!B71),"",SUMIFS(Entladung!$F$17:$F$1001,Entladung!$B$17:$B$1001,'Ergebnis (detailliert)'!$B$17:$B$300))</f>
        <v/>
      </c>
      <c r="K71" s="13" t="str">
        <f>IFERROR(IF(B71="","",J71*'Ergebnis (detailliert)'!G71/'Ergebnis (detailliert)'!F71),0)</f>
        <v/>
      </c>
      <c r="L71" s="56" t="str">
        <f t="shared" si="0"/>
        <v/>
      </c>
      <c r="M71" s="57" t="str">
        <f>IF(B71="","",IF(LOOKUP(B71,Stammdaten!$A$17:$A$1001,Stammdaten!$G$17:$G$1001)="Nein",0,IF(ISBLANK(Beladung!B71),"",ROUND(MIN(G71,K71)*-1,2))))</f>
        <v/>
      </c>
    </row>
    <row r="72" spans="1:13" x14ac:dyDescent="0.25">
      <c r="A72" s="142" t="str">
        <f>_xlfn.IFNA(VLOOKUP(B72,Stammdaten!$A$17:$B$300,2,FALSE),"")</f>
        <v/>
      </c>
      <c r="B72" s="125" t="str">
        <f>IF(Beladung!B72="","",Beladung!B72)</f>
        <v/>
      </c>
      <c r="C72" s="124" t="str">
        <f>IF(Beladung!C72="","",Beladung!C72)</f>
        <v/>
      </c>
      <c r="D72" s="87" t="str">
        <f>IF(ISBLANK(Beladung!B72),"",SUMIFS(Beladung!$D$17:$D$300,Beladung!$B$17:$B$300,B72))</f>
        <v/>
      </c>
      <c r="E72" s="66" t="str">
        <f>IF(ISBLANK(Beladung!B72),"",Beladung!D72)</f>
        <v/>
      </c>
      <c r="F72" s="88" t="str">
        <f>IF(ISBLANK(Beladung!B72),"",SUMIFS(Beladung!$F$17:$F$1001,Beladung!$B$17:$B$1001,'Ergebnis (detailliert)'!B72))</f>
        <v/>
      </c>
      <c r="G72" s="67" t="str">
        <f>IF(ISBLANK(Beladung!B72),"",Beladung!F72)</f>
        <v/>
      </c>
      <c r="H72" s="88" t="str">
        <f>IF(ISBLANK(Beladung!B72),"",SUMIFS(Entladung!$D$17:$D$1001,Entladung!$B$17:$B$1001,'Ergebnis (detailliert)'!B72))</f>
        <v/>
      </c>
      <c r="I72" s="89" t="str">
        <f>IF(ISBLANK(Entladung!B72),"",Entladung!D72)</f>
        <v/>
      </c>
      <c r="J72" s="88" t="str">
        <f>IF(ISBLANK(Beladung!B72),"",SUMIFS(Entladung!$F$17:$F$1001,Entladung!$B$17:$B$1001,'Ergebnis (detailliert)'!$B$17:$B$300))</f>
        <v/>
      </c>
      <c r="K72" s="13" t="str">
        <f>IFERROR(IF(B72="","",J72*'Ergebnis (detailliert)'!G72/'Ergebnis (detailliert)'!F72),0)</f>
        <v/>
      </c>
      <c r="L72" s="56" t="str">
        <f t="shared" si="0"/>
        <v/>
      </c>
      <c r="M72" s="57" t="str">
        <f>IF(B72="","",IF(LOOKUP(B72,Stammdaten!$A$17:$A$1001,Stammdaten!$G$17:$G$1001)="Nein",0,IF(ISBLANK(Beladung!B72),"",ROUND(MIN(G72,K72)*-1,2))))</f>
        <v/>
      </c>
    </row>
    <row r="73" spans="1:13" x14ac:dyDescent="0.25">
      <c r="A73" s="142" t="str">
        <f>_xlfn.IFNA(VLOOKUP(B73,Stammdaten!$A$17:$B$300,2,FALSE),"")</f>
        <v/>
      </c>
      <c r="B73" s="125" t="str">
        <f>IF(Beladung!B73="","",Beladung!B73)</f>
        <v/>
      </c>
      <c r="C73" s="124" t="str">
        <f>IF(Beladung!C73="","",Beladung!C73)</f>
        <v/>
      </c>
      <c r="D73" s="87" t="str">
        <f>IF(ISBLANK(Beladung!B73),"",SUMIFS(Beladung!$D$17:$D$300,Beladung!$B$17:$B$300,B73))</f>
        <v/>
      </c>
      <c r="E73" s="66" t="str">
        <f>IF(ISBLANK(Beladung!B73),"",Beladung!D73)</f>
        <v/>
      </c>
      <c r="F73" s="88" t="str">
        <f>IF(ISBLANK(Beladung!B73),"",SUMIFS(Beladung!$F$17:$F$1001,Beladung!$B$17:$B$1001,'Ergebnis (detailliert)'!B73))</f>
        <v/>
      </c>
      <c r="G73" s="67" t="str">
        <f>IF(ISBLANK(Beladung!B73),"",Beladung!F73)</f>
        <v/>
      </c>
      <c r="H73" s="88" t="str">
        <f>IF(ISBLANK(Beladung!B73),"",SUMIFS(Entladung!$D$17:$D$1001,Entladung!$B$17:$B$1001,'Ergebnis (detailliert)'!B73))</f>
        <v/>
      </c>
      <c r="I73" s="89" t="str">
        <f>IF(ISBLANK(Entladung!B73),"",Entladung!D73)</f>
        <v/>
      </c>
      <c r="J73" s="88" t="str">
        <f>IF(ISBLANK(Beladung!B73),"",SUMIFS(Entladung!$F$17:$F$1001,Entladung!$B$17:$B$1001,'Ergebnis (detailliert)'!$B$17:$B$300))</f>
        <v/>
      </c>
      <c r="K73" s="13" t="str">
        <f>IFERROR(IF(B73="","",J73*'Ergebnis (detailliert)'!G73/'Ergebnis (detailliert)'!F73),0)</f>
        <v/>
      </c>
      <c r="L73" s="56" t="str">
        <f t="shared" si="0"/>
        <v/>
      </c>
      <c r="M73" s="57" t="str">
        <f>IF(B73="","",IF(LOOKUP(B73,Stammdaten!$A$17:$A$1001,Stammdaten!$G$17:$G$1001)="Nein",0,IF(ISBLANK(Beladung!B73),"",ROUND(MIN(G73,K73)*-1,2))))</f>
        <v/>
      </c>
    </row>
    <row r="74" spans="1:13" x14ac:dyDescent="0.25">
      <c r="A74" s="142" t="str">
        <f>_xlfn.IFNA(VLOOKUP(B74,Stammdaten!$A$17:$B$300,2,FALSE),"")</f>
        <v/>
      </c>
      <c r="B74" s="125" t="str">
        <f>IF(Beladung!B74="","",Beladung!B74)</f>
        <v/>
      </c>
      <c r="C74" s="124" t="str">
        <f>IF(Beladung!C74="","",Beladung!C74)</f>
        <v/>
      </c>
      <c r="D74" s="87" t="str">
        <f>IF(ISBLANK(Beladung!B74),"",SUMIFS(Beladung!$D$17:$D$300,Beladung!$B$17:$B$300,B74))</f>
        <v/>
      </c>
      <c r="E74" s="66" t="str">
        <f>IF(ISBLANK(Beladung!B74),"",Beladung!D74)</f>
        <v/>
      </c>
      <c r="F74" s="88" t="str">
        <f>IF(ISBLANK(Beladung!B74),"",SUMIFS(Beladung!$F$17:$F$1001,Beladung!$B$17:$B$1001,'Ergebnis (detailliert)'!B74))</f>
        <v/>
      </c>
      <c r="G74" s="67" t="str">
        <f>IF(ISBLANK(Beladung!B74),"",Beladung!F74)</f>
        <v/>
      </c>
      <c r="H74" s="88" t="str">
        <f>IF(ISBLANK(Beladung!B74),"",SUMIFS(Entladung!$D$17:$D$1001,Entladung!$B$17:$B$1001,'Ergebnis (detailliert)'!B74))</f>
        <v/>
      </c>
      <c r="I74" s="89" t="str">
        <f>IF(ISBLANK(Entladung!B74),"",Entladung!D74)</f>
        <v/>
      </c>
      <c r="J74" s="88" t="str">
        <f>IF(ISBLANK(Beladung!B74),"",SUMIFS(Entladung!$F$17:$F$1001,Entladung!$B$17:$B$1001,'Ergebnis (detailliert)'!$B$17:$B$300))</f>
        <v/>
      </c>
      <c r="K74" s="13" t="str">
        <f>IFERROR(IF(B74="","",J74*'Ergebnis (detailliert)'!G74/'Ergebnis (detailliert)'!F74),0)</f>
        <v/>
      </c>
      <c r="L74" s="56" t="str">
        <f t="shared" si="0"/>
        <v/>
      </c>
      <c r="M74" s="57" t="str">
        <f>IF(B74="","",IF(LOOKUP(B74,Stammdaten!$A$17:$A$1001,Stammdaten!$G$17:$G$1001)="Nein",0,IF(ISBLANK(Beladung!B74),"",ROUND(MIN(G74,K74)*-1,2))))</f>
        <v/>
      </c>
    </row>
    <row r="75" spans="1:13" x14ac:dyDescent="0.25">
      <c r="A75" s="142" t="str">
        <f>_xlfn.IFNA(VLOOKUP(B75,Stammdaten!$A$17:$B$300,2,FALSE),"")</f>
        <v/>
      </c>
      <c r="B75" s="125" t="str">
        <f>IF(Beladung!B75="","",Beladung!B75)</f>
        <v/>
      </c>
      <c r="C75" s="124" t="str">
        <f>IF(Beladung!C75="","",Beladung!C75)</f>
        <v/>
      </c>
      <c r="D75" s="87" t="str">
        <f>IF(ISBLANK(Beladung!B75),"",SUMIFS(Beladung!$D$17:$D$300,Beladung!$B$17:$B$300,B75))</f>
        <v/>
      </c>
      <c r="E75" s="66" t="str">
        <f>IF(ISBLANK(Beladung!B75),"",Beladung!D75)</f>
        <v/>
      </c>
      <c r="F75" s="88" t="str">
        <f>IF(ISBLANK(Beladung!B75),"",SUMIFS(Beladung!$F$17:$F$1001,Beladung!$B$17:$B$1001,'Ergebnis (detailliert)'!B75))</f>
        <v/>
      </c>
      <c r="G75" s="67" t="str">
        <f>IF(ISBLANK(Beladung!B75),"",Beladung!F75)</f>
        <v/>
      </c>
      <c r="H75" s="88" t="str">
        <f>IF(ISBLANK(Beladung!B75),"",SUMIFS(Entladung!$D$17:$D$1001,Entladung!$B$17:$B$1001,'Ergebnis (detailliert)'!B75))</f>
        <v/>
      </c>
      <c r="I75" s="89" t="str">
        <f>IF(ISBLANK(Entladung!B75),"",Entladung!D75)</f>
        <v/>
      </c>
      <c r="J75" s="88" t="str">
        <f>IF(ISBLANK(Beladung!B75),"",SUMIFS(Entladung!$F$17:$F$1001,Entladung!$B$17:$B$1001,'Ergebnis (detailliert)'!$B$17:$B$300))</f>
        <v/>
      </c>
      <c r="K75" s="13" t="str">
        <f>IFERROR(IF(B75="","",J75*'Ergebnis (detailliert)'!G75/'Ergebnis (detailliert)'!F75),0)</f>
        <v/>
      </c>
      <c r="L75" s="56" t="str">
        <f t="shared" si="0"/>
        <v/>
      </c>
      <c r="M75" s="57" t="str">
        <f>IF(B75="","",IF(LOOKUP(B75,Stammdaten!$A$17:$A$1001,Stammdaten!$G$17:$G$1001)="Nein",0,IF(ISBLANK(Beladung!B75),"",ROUND(MIN(G75,K75)*-1,2))))</f>
        <v/>
      </c>
    </row>
    <row r="76" spans="1:13" x14ac:dyDescent="0.25">
      <c r="A76" s="142" t="str">
        <f>_xlfn.IFNA(VLOOKUP(B76,Stammdaten!$A$17:$B$300,2,FALSE),"")</f>
        <v/>
      </c>
      <c r="B76" s="125" t="str">
        <f>IF(Beladung!B76="","",Beladung!B76)</f>
        <v/>
      </c>
      <c r="C76" s="124" t="str">
        <f>IF(Beladung!C76="","",Beladung!C76)</f>
        <v/>
      </c>
      <c r="D76" s="87" t="str">
        <f>IF(ISBLANK(Beladung!B76),"",SUMIFS(Beladung!$D$17:$D$300,Beladung!$B$17:$B$300,B76))</f>
        <v/>
      </c>
      <c r="E76" s="66" t="str">
        <f>IF(ISBLANK(Beladung!B76),"",Beladung!D76)</f>
        <v/>
      </c>
      <c r="F76" s="88" t="str">
        <f>IF(ISBLANK(Beladung!B76),"",SUMIFS(Beladung!$F$17:$F$1001,Beladung!$B$17:$B$1001,'Ergebnis (detailliert)'!B76))</f>
        <v/>
      </c>
      <c r="G76" s="67" t="str">
        <f>IF(ISBLANK(Beladung!B76),"",Beladung!F76)</f>
        <v/>
      </c>
      <c r="H76" s="88" t="str">
        <f>IF(ISBLANK(Beladung!B76),"",SUMIFS(Entladung!$D$17:$D$1001,Entladung!$B$17:$B$1001,'Ergebnis (detailliert)'!B76))</f>
        <v/>
      </c>
      <c r="I76" s="89" t="str">
        <f>IF(ISBLANK(Entladung!B76),"",Entladung!D76)</f>
        <v/>
      </c>
      <c r="J76" s="88" t="str">
        <f>IF(ISBLANK(Beladung!B76),"",SUMIFS(Entladung!$F$17:$F$1001,Entladung!$B$17:$B$1001,'Ergebnis (detailliert)'!$B$17:$B$300))</f>
        <v/>
      </c>
      <c r="K76" s="13" t="str">
        <f>IFERROR(IF(B76="","",J76*'Ergebnis (detailliert)'!G76/'Ergebnis (detailliert)'!F76),0)</f>
        <v/>
      </c>
      <c r="L76" s="56" t="str">
        <f t="shared" si="0"/>
        <v/>
      </c>
      <c r="M76" s="57" t="str">
        <f>IF(B76="","",IF(LOOKUP(B76,Stammdaten!$A$17:$A$1001,Stammdaten!$G$17:$G$1001)="Nein",0,IF(ISBLANK(Beladung!B76),"",ROUND(MIN(G76,K76)*-1,2))))</f>
        <v/>
      </c>
    </row>
    <row r="77" spans="1:13" x14ac:dyDescent="0.25">
      <c r="A77" s="142" t="str">
        <f>_xlfn.IFNA(VLOOKUP(B77,Stammdaten!$A$17:$B$300,2,FALSE),"")</f>
        <v/>
      </c>
      <c r="B77" s="125" t="str">
        <f>IF(Beladung!B77="","",Beladung!B77)</f>
        <v/>
      </c>
      <c r="C77" s="124" t="str">
        <f>IF(Beladung!C77="","",Beladung!C77)</f>
        <v/>
      </c>
      <c r="D77" s="87" t="str">
        <f>IF(ISBLANK(Beladung!B77),"",SUMIFS(Beladung!$D$17:$D$300,Beladung!$B$17:$B$300,B77))</f>
        <v/>
      </c>
      <c r="E77" s="66" t="str">
        <f>IF(ISBLANK(Beladung!B77),"",Beladung!D77)</f>
        <v/>
      </c>
      <c r="F77" s="88" t="str">
        <f>IF(ISBLANK(Beladung!B77),"",SUMIFS(Beladung!$F$17:$F$1001,Beladung!$B$17:$B$1001,'Ergebnis (detailliert)'!B77))</f>
        <v/>
      </c>
      <c r="G77" s="67" t="str">
        <f>IF(ISBLANK(Beladung!B77),"",Beladung!F77)</f>
        <v/>
      </c>
      <c r="H77" s="88" t="str">
        <f>IF(ISBLANK(Beladung!B77),"",SUMIFS(Entladung!$D$17:$D$1001,Entladung!$B$17:$B$1001,'Ergebnis (detailliert)'!B77))</f>
        <v/>
      </c>
      <c r="I77" s="89" t="str">
        <f>IF(ISBLANK(Entladung!B77),"",Entladung!D77)</f>
        <v/>
      </c>
      <c r="J77" s="88" t="str">
        <f>IF(ISBLANK(Beladung!B77),"",SUMIFS(Entladung!$F$17:$F$1001,Entladung!$B$17:$B$1001,'Ergebnis (detailliert)'!$B$17:$B$300))</f>
        <v/>
      </c>
      <c r="K77" s="13" t="str">
        <f>IFERROR(IF(B77="","",J77*'Ergebnis (detailliert)'!G77/'Ergebnis (detailliert)'!F77),0)</f>
        <v/>
      </c>
      <c r="L77" s="56" t="str">
        <f t="shared" si="0"/>
        <v/>
      </c>
      <c r="M77" s="57" t="str">
        <f>IF(B77="","",IF(LOOKUP(B77,Stammdaten!$A$17:$A$1001,Stammdaten!$G$17:$G$1001)="Nein",0,IF(ISBLANK(Beladung!B77),"",ROUND(MIN(G77,K77)*-1,2))))</f>
        <v/>
      </c>
    </row>
    <row r="78" spans="1:13" x14ac:dyDescent="0.25">
      <c r="A78" s="142" t="str">
        <f>_xlfn.IFNA(VLOOKUP(B78,Stammdaten!$A$17:$B$300,2,FALSE),"")</f>
        <v/>
      </c>
      <c r="B78" s="125" t="str">
        <f>IF(Beladung!B78="","",Beladung!B78)</f>
        <v/>
      </c>
      <c r="C78" s="124" t="str">
        <f>IF(Beladung!C78="","",Beladung!C78)</f>
        <v/>
      </c>
      <c r="D78" s="87" t="str">
        <f>IF(ISBLANK(Beladung!B78),"",SUMIFS(Beladung!$D$17:$D$300,Beladung!$B$17:$B$300,B78))</f>
        <v/>
      </c>
      <c r="E78" s="66" t="str">
        <f>IF(ISBLANK(Beladung!B78),"",Beladung!D78)</f>
        <v/>
      </c>
      <c r="F78" s="88" t="str">
        <f>IF(ISBLANK(Beladung!B78),"",SUMIFS(Beladung!$F$17:$F$1001,Beladung!$B$17:$B$1001,'Ergebnis (detailliert)'!B78))</f>
        <v/>
      </c>
      <c r="G78" s="67" t="str">
        <f>IF(ISBLANK(Beladung!B78),"",Beladung!F78)</f>
        <v/>
      </c>
      <c r="H78" s="88" t="str">
        <f>IF(ISBLANK(Beladung!B78),"",SUMIFS(Entladung!$D$17:$D$1001,Entladung!$B$17:$B$1001,'Ergebnis (detailliert)'!B78))</f>
        <v/>
      </c>
      <c r="I78" s="89" t="str">
        <f>IF(ISBLANK(Entladung!B78),"",Entladung!D78)</f>
        <v/>
      </c>
      <c r="J78" s="88" t="str">
        <f>IF(ISBLANK(Beladung!B78),"",SUMIFS(Entladung!$F$17:$F$1001,Entladung!$B$17:$B$1001,'Ergebnis (detailliert)'!$B$17:$B$300))</f>
        <v/>
      </c>
      <c r="K78" s="13" t="str">
        <f>IFERROR(IF(B78="","",J78*'Ergebnis (detailliert)'!G78/'Ergebnis (detailliert)'!F78),0)</f>
        <v/>
      </c>
      <c r="L78" s="56" t="str">
        <f t="shared" si="0"/>
        <v/>
      </c>
      <c r="M78" s="57" t="str">
        <f>IF(B78="","",IF(LOOKUP(B78,Stammdaten!$A$17:$A$1001,Stammdaten!$G$17:$G$1001)="Nein",0,IF(ISBLANK(Beladung!B78),"",ROUND(MIN(G78,K78)*-1,2))))</f>
        <v/>
      </c>
    </row>
    <row r="79" spans="1:13" x14ac:dyDescent="0.25">
      <c r="A79" s="142" t="str">
        <f>_xlfn.IFNA(VLOOKUP(B79,Stammdaten!$A$17:$B$300,2,FALSE),"")</f>
        <v/>
      </c>
      <c r="B79" s="125" t="str">
        <f>IF(Beladung!B79="","",Beladung!B79)</f>
        <v/>
      </c>
      <c r="C79" s="124" t="str">
        <f>IF(Beladung!C79="","",Beladung!C79)</f>
        <v/>
      </c>
      <c r="D79" s="87" t="str">
        <f>IF(ISBLANK(Beladung!B79),"",SUMIFS(Beladung!$D$17:$D$300,Beladung!$B$17:$B$300,B79))</f>
        <v/>
      </c>
      <c r="E79" s="66" t="str">
        <f>IF(ISBLANK(Beladung!B79),"",Beladung!D79)</f>
        <v/>
      </c>
      <c r="F79" s="88" t="str">
        <f>IF(ISBLANK(Beladung!B79),"",SUMIFS(Beladung!$F$17:$F$1001,Beladung!$B$17:$B$1001,'Ergebnis (detailliert)'!B79))</f>
        <v/>
      </c>
      <c r="G79" s="67" t="str">
        <f>IF(ISBLANK(Beladung!B79),"",Beladung!F79)</f>
        <v/>
      </c>
      <c r="H79" s="88" t="str">
        <f>IF(ISBLANK(Beladung!B79),"",SUMIFS(Entladung!$D$17:$D$1001,Entladung!$B$17:$B$1001,'Ergebnis (detailliert)'!B79))</f>
        <v/>
      </c>
      <c r="I79" s="89" t="str">
        <f>IF(ISBLANK(Entladung!B79),"",Entladung!D79)</f>
        <v/>
      </c>
      <c r="J79" s="88" t="str">
        <f>IF(ISBLANK(Beladung!B79),"",SUMIFS(Entladung!$F$17:$F$1001,Entladung!$B$17:$B$1001,'Ergebnis (detailliert)'!$B$17:$B$300))</f>
        <v/>
      </c>
      <c r="K79" s="13" t="str">
        <f>IFERROR(IF(B79="","",J79*'Ergebnis (detailliert)'!G79/'Ergebnis (detailliert)'!F79),0)</f>
        <v/>
      </c>
      <c r="L79" s="56" t="str">
        <f t="shared" si="0"/>
        <v/>
      </c>
      <c r="M79" s="57" t="str">
        <f>IF(B79="","",IF(LOOKUP(B79,Stammdaten!$A$17:$A$1001,Stammdaten!$G$17:$G$1001)="Nein",0,IF(ISBLANK(Beladung!B79),"",ROUND(MIN(G79,K79)*-1,2))))</f>
        <v/>
      </c>
    </row>
    <row r="80" spans="1:13" x14ac:dyDescent="0.25">
      <c r="A80" s="142" t="str">
        <f>_xlfn.IFNA(VLOOKUP(B80,Stammdaten!$A$17:$B$300,2,FALSE),"")</f>
        <v/>
      </c>
      <c r="B80" s="125" t="str">
        <f>IF(Beladung!B80="","",Beladung!B80)</f>
        <v/>
      </c>
      <c r="C80" s="124" t="str">
        <f>IF(Beladung!C80="","",Beladung!C80)</f>
        <v/>
      </c>
      <c r="D80" s="87" t="str">
        <f>IF(ISBLANK(Beladung!B80),"",SUMIFS(Beladung!$D$17:$D$300,Beladung!$B$17:$B$300,B80))</f>
        <v/>
      </c>
      <c r="E80" s="66" t="str">
        <f>IF(ISBLANK(Beladung!B80),"",Beladung!D80)</f>
        <v/>
      </c>
      <c r="F80" s="88" t="str">
        <f>IF(ISBLANK(Beladung!B80),"",SUMIFS(Beladung!$F$17:$F$1001,Beladung!$B$17:$B$1001,'Ergebnis (detailliert)'!B80))</f>
        <v/>
      </c>
      <c r="G80" s="67" t="str">
        <f>IF(ISBLANK(Beladung!B80),"",Beladung!F80)</f>
        <v/>
      </c>
      <c r="H80" s="88" t="str">
        <f>IF(ISBLANK(Beladung!B80),"",SUMIFS(Entladung!$D$17:$D$1001,Entladung!$B$17:$B$1001,'Ergebnis (detailliert)'!B80))</f>
        <v/>
      </c>
      <c r="I80" s="89" t="str">
        <f>IF(ISBLANK(Entladung!B80),"",Entladung!D80)</f>
        <v/>
      </c>
      <c r="J80" s="88" t="str">
        <f>IF(ISBLANK(Beladung!B80),"",SUMIFS(Entladung!$F$17:$F$1001,Entladung!$B$17:$B$1001,'Ergebnis (detailliert)'!$B$17:$B$300))</f>
        <v/>
      </c>
      <c r="K80" s="13" t="str">
        <f>IFERROR(IF(B80="","",J80*'Ergebnis (detailliert)'!G80/'Ergebnis (detailliert)'!F80),0)</f>
        <v/>
      </c>
      <c r="L80" s="56" t="str">
        <f t="shared" si="0"/>
        <v/>
      </c>
      <c r="M80" s="57" t="str">
        <f>IF(B80="","",IF(LOOKUP(B80,Stammdaten!$A$17:$A$1001,Stammdaten!$G$17:$G$1001)="Nein",0,IF(ISBLANK(Beladung!B80),"",ROUND(MIN(G80,K80)*-1,2))))</f>
        <v/>
      </c>
    </row>
    <row r="81" spans="1:13" x14ac:dyDescent="0.25">
      <c r="A81" s="142" t="str">
        <f>_xlfn.IFNA(VLOOKUP(B81,Stammdaten!$A$17:$B$300,2,FALSE),"")</f>
        <v/>
      </c>
      <c r="B81" s="125" t="str">
        <f>IF(Beladung!B81="","",Beladung!B81)</f>
        <v/>
      </c>
      <c r="C81" s="124" t="str">
        <f>IF(Beladung!C81="","",Beladung!C81)</f>
        <v/>
      </c>
      <c r="D81" s="87" t="str">
        <f>IF(ISBLANK(Beladung!B81),"",SUMIFS(Beladung!$D$17:$D$300,Beladung!$B$17:$B$300,B81))</f>
        <v/>
      </c>
      <c r="E81" s="66" t="str">
        <f>IF(ISBLANK(Beladung!B81),"",Beladung!D81)</f>
        <v/>
      </c>
      <c r="F81" s="88" t="str">
        <f>IF(ISBLANK(Beladung!B81),"",SUMIFS(Beladung!$F$17:$F$1001,Beladung!$B$17:$B$1001,'Ergebnis (detailliert)'!B81))</f>
        <v/>
      </c>
      <c r="G81" s="67" t="str">
        <f>IF(ISBLANK(Beladung!B81),"",Beladung!F81)</f>
        <v/>
      </c>
      <c r="H81" s="88" t="str">
        <f>IF(ISBLANK(Beladung!B81),"",SUMIFS(Entladung!$D$17:$D$1001,Entladung!$B$17:$B$1001,'Ergebnis (detailliert)'!B81))</f>
        <v/>
      </c>
      <c r="I81" s="89" t="str">
        <f>IF(ISBLANK(Entladung!B81),"",Entladung!D81)</f>
        <v/>
      </c>
      <c r="J81" s="88" t="str">
        <f>IF(ISBLANK(Beladung!B81),"",SUMIFS(Entladung!$F$17:$F$1001,Entladung!$B$17:$B$1001,'Ergebnis (detailliert)'!$B$17:$B$300))</f>
        <v/>
      </c>
      <c r="K81" s="13" t="str">
        <f>IFERROR(IF(B81="","",J81*'Ergebnis (detailliert)'!G81/'Ergebnis (detailliert)'!F81),0)</f>
        <v/>
      </c>
      <c r="L81" s="56" t="str">
        <f t="shared" si="0"/>
        <v/>
      </c>
      <c r="M81" s="57" t="str">
        <f>IF(B81="","",IF(LOOKUP(B81,Stammdaten!$A$17:$A$1001,Stammdaten!$G$17:$G$1001)="Nein",0,IF(ISBLANK(Beladung!B81),"",ROUND(MIN(G81,K81)*-1,2))))</f>
        <v/>
      </c>
    </row>
    <row r="82" spans="1:13" x14ac:dyDescent="0.25">
      <c r="A82" s="142" t="str">
        <f>_xlfn.IFNA(VLOOKUP(B82,Stammdaten!$A$17:$B$300,2,FALSE),"")</f>
        <v/>
      </c>
      <c r="B82" s="125" t="str">
        <f>IF(Beladung!B82="","",Beladung!B82)</f>
        <v/>
      </c>
      <c r="C82" s="124" t="str">
        <f>IF(Beladung!C82="","",Beladung!C82)</f>
        <v/>
      </c>
      <c r="D82" s="87" t="str">
        <f>IF(ISBLANK(Beladung!B82),"",SUMIFS(Beladung!$D$17:$D$300,Beladung!$B$17:$B$300,B82))</f>
        <v/>
      </c>
      <c r="E82" s="66" t="str">
        <f>IF(ISBLANK(Beladung!B82),"",Beladung!D82)</f>
        <v/>
      </c>
      <c r="F82" s="88" t="str">
        <f>IF(ISBLANK(Beladung!B82),"",SUMIFS(Beladung!$F$17:$F$1001,Beladung!$B$17:$B$1001,'Ergebnis (detailliert)'!B82))</f>
        <v/>
      </c>
      <c r="G82" s="67" t="str">
        <f>IF(ISBLANK(Beladung!B82),"",Beladung!F82)</f>
        <v/>
      </c>
      <c r="H82" s="88" t="str">
        <f>IF(ISBLANK(Beladung!B82),"",SUMIFS(Entladung!$D$17:$D$1001,Entladung!$B$17:$B$1001,'Ergebnis (detailliert)'!B82))</f>
        <v/>
      </c>
      <c r="I82" s="89" t="str">
        <f>IF(ISBLANK(Entladung!B82),"",Entladung!D82)</f>
        <v/>
      </c>
      <c r="J82" s="88" t="str">
        <f>IF(ISBLANK(Beladung!B82),"",SUMIFS(Entladung!$F$17:$F$1001,Entladung!$B$17:$B$1001,'Ergebnis (detailliert)'!$B$17:$B$300))</f>
        <v/>
      </c>
      <c r="K82" s="13" t="str">
        <f>IFERROR(IF(B82="","",J82*'Ergebnis (detailliert)'!G82/'Ergebnis (detailliert)'!F82),0)</f>
        <v/>
      </c>
      <c r="L82" s="56" t="str">
        <f t="shared" ref="L82:L145" si="1">E82</f>
        <v/>
      </c>
      <c r="M82" s="57" t="str">
        <f>IF(B82="","",IF(LOOKUP(B82,Stammdaten!$A$17:$A$1001,Stammdaten!$G$17:$G$1001)="Nein",0,IF(ISBLANK(Beladung!B82),"",ROUND(MIN(G82,K82)*-1,2))))</f>
        <v/>
      </c>
    </row>
    <row r="83" spans="1:13" x14ac:dyDescent="0.25">
      <c r="A83" s="142" t="str">
        <f>_xlfn.IFNA(VLOOKUP(B83,Stammdaten!$A$17:$B$300,2,FALSE),"")</f>
        <v/>
      </c>
      <c r="B83" s="125" t="str">
        <f>IF(Beladung!B83="","",Beladung!B83)</f>
        <v/>
      </c>
      <c r="C83" s="124" t="str">
        <f>IF(Beladung!C83="","",Beladung!C83)</f>
        <v/>
      </c>
      <c r="D83" s="87" t="str">
        <f>IF(ISBLANK(Beladung!B83),"",SUMIFS(Beladung!$D$17:$D$300,Beladung!$B$17:$B$300,B83))</f>
        <v/>
      </c>
      <c r="E83" s="66" t="str">
        <f>IF(ISBLANK(Beladung!B83),"",Beladung!D83)</f>
        <v/>
      </c>
      <c r="F83" s="88" t="str">
        <f>IF(ISBLANK(Beladung!B83),"",SUMIFS(Beladung!$F$17:$F$1001,Beladung!$B$17:$B$1001,'Ergebnis (detailliert)'!B83))</f>
        <v/>
      </c>
      <c r="G83" s="67" t="str">
        <f>IF(ISBLANK(Beladung!B83),"",Beladung!F83)</f>
        <v/>
      </c>
      <c r="H83" s="88" t="str">
        <f>IF(ISBLANK(Beladung!B83),"",SUMIFS(Entladung!$D$17:$D$1001,Entladung!$B$17:$B$1001,'Ergebnis (detailliert)'!B83))</f>
        <v/>
      </c>
      <c r="I83" s="89" t="str">
        <f>IF(ISBLANK(Entladung!B83),"",Entladung!D83)</f>
        <v/>
      </c>
      <c r="J83" s="88" t="str">
        <f>IF(ISBLANK(Beladung!B83),"",SUMIFS(Entladung!$F$17:$F$1001,Entladung!$B$17:$B$1001,'Ergebnis (detailliert)'!$B$17:$B$300))</f>
        <v/>
      </c>
      <c r="K83" s="13" t="str">
        <f>IFERROR(IF(B83="","",J83*'Ergebnis (detailliert)'!G83/'Ergebnis (detailliert)'!F83),0)</f>
        <v/>
      </c>
      <c r="L83" s="56" t="str">
        <f t="shared" si="1"/>
        <v/>
      </c>
      <c r="M83" s="57" t="str">
        <f>IF(B83="","",IF(LOOKUP(B83,Stammdaten!$A$17:$A$1001,Stammdaten!$G$17:$G$1001)="Nein",0,IF(ISBLANK(Beladung!B83),"",ROUND(MIN(G83,K83)*-1,2))))</f>
        <v/>
      </c>
    </row>
    <row r="84" spans="1:13" x14ac:dyDescent="0.25">
      <c r="A84" s="142" t="str">
        <f>_xlfn.IFNA(VLOOKUP(B84,Stammdaten!$A$17:$B$300,2,FALSE),"")</f>
        <v/>
      </c>
      <c r="B84" s="125" t="str">
        <f>IF(Beladung!B84="","",Beladung!B84)</f>
        <v/>
      </c>
      <c r="C84" s="124" t="str">
        <f>IF(Beladung!C84="","",Beladung!C84)</f>
        <v/>
      </c>
      <c r="D84" s="87" t="str">
        <f>IF(ISBLANK(Beladung!B84),"",SUMIFS(Beladung!$D$17:$D$300,Beladung!$B$17:$B$300,B84))</f>
        <v/>
      </c>
      <c r="E84" s="66" t="str">
        <f>IF(ISBLANK(Beladung!B84),"",Beladung!D84)</f>
        <v/>
      </c>
      <c r="F84" s="88" t="str">
        <f>IF(ISBLANK(Beladung!B84),"",SUMIFS(Beladung!$F$17:$F$1001,Beladung!$B$17:$B$1001,'Ergebnis (detailliert)'!B84))</f>
        <v/>
      </c>
      <c r="G84" s="67" t="str">
        <f>IF(ISBLANK(Beladung!B84),"",Beladung!F84)</f>
        <v/>
      </c>
      <c r="H84" s="88" t="str">
        <f>IF(ISBLANK(Beladung!B84),"",SUMIFS(Entladung!$D$17:$D$1001,Entladung!$B$17:$B$1001,'Ergebnis (detailliert)'!B84))</f>
        <v/>
      </c>
      <c r="I84" s="89" t="str">
        <f>IF(ISBLANK(Entladung!B84),"",Entladung!D84)</f>
        <v/>
      </c>
      <c r="J84" s="88" t="str">
        <f>IF(ISBLANK(Beladung!B84),"",SUMIFS(Entladung!$F$17:$F$1001,Entladung!$B$17:$B$1001,'Ergebnis (detailliert)'!$B$17:$B$300))</f>
        <v/>
      </c>
      <c r="K84" s="13" t="str">
        <f>IFERROR(IF(B84="","",J84*'Ergebnis (detailliert)'!G84/'Ergebnis (detailliert)'!F84),0)</f>
        <v/>
      </c>
      <c r="L84" s="56" t="str">
        <f t="shared" si="1"/>
        <v/>
      </c>
      <c r="M84" s="57" t="str">
        <f>IF(B84="","",IF(LOOKUP(B84,Stammdaten!$A$17:$A$1001,Stammdaten!$G$17:$G$1001)="Nein",0,IF(ISBLANK(Beladung!B84),"",ROUND(MIN(G84,K84)*-1,2))))</f>
        <v/>
      </c>
    </row>
    <row r="85" spans="1:13" x14ac:dyDescent="0.25">
      <c r="A85" s="142" t="str">
        <f>_xlfn.IFNA(VLOOKUP(B85,Stammdaten!$A$17:$B$300,2,FALSE),"")</f>
        <v/>
      </c>
      <c r="B85" s="125" t="str">
        <f>IF(Beladung!B85="","",Beladung!B85)</f>
        <v/>
      </c>
      <c r="C85" s="124" t="str">
        <f>IF(Beladung!C85="","",Beladung!C85)</f>
        <v/>
      </c>
      <c r="D85" s="87" t="str">
        <f>IF(ISBLANK(Beladung!B85),"",SUMIFS(Beladung!$D$17:$D$300,Beladung!$B$17:$B$300,B85))</f>
        <v/>
      </c>
      <c r="E85" s="66" t="str">
        <f>IF(ISBLANK(Beladung!B85),"",Beladung!D85)</f>
        <v/>
      </c>
      <c r="F85" s="88" t="str">
        <f>IF(ISBLANK(Beladung!B85),"",SUMIFS(Beladung!$F$17:$F$1001,Beladung!$B$17:$B$1001,'Ergebnis (detailliert)'!B85))</f>
        <v/>
      </c>
      <c r="G85" s="67" t="str">
        <f>IF(ISBLANK(Beladung!B85),"",Beladung!F85)</f>
        <v/>
      </c>
      <c r="H85" s="88" t="str">
        <f>IF(ISBLANK(Beladung!B85),"",SUMIFS(Entladung!$D$17:$D$1001,Entladung!$B$17:$B$1001,'Ergebnis (detailliert)'!B85))</f>
        <v/>
      </c>
      <c r="I85" s="89" t="str">
        <f>IF(ISBLANK(Entladung!B85),"",Entladung!D85)</f>
        <v/>
      </c>
      <c r="J85" s="88" t="str">
        <f>IF(ISBLANK(Beladung!B85),"",SUMIFS(Entladung!$F$17:$F$1001,Entladung!$B$17:$B$1001,'Ergebnis (detailliert)'!$B$17:$B$300))</f>
        <v/>
      </c>
      <c r="K85" s="13" t="str">
        <f>IFERROR(IF(B85="","",J85*'Ergebnis (detailliert)'!G85/'Ergebnis (detailliert)'!F85),0)</f>
        <v/>
      </c>
      <c r="L85" s="56" t="str">
        <f t="shared" si="1"/>
        <v/>
      </c>
      <c r="M85" s="57" t="str">
        <f>IF(B85="","",IF(LOOKUP(B85,Stammdaten!$A$17:$A$1001,Stammdaten!$G$17:$G$1001)="Nein",0,IF(ISBLANK(Beladung!B85),"",ROUND(MIN(G85,K85)*-1,2))))</f>
        <v/>
      </c>
    </row>
    <row r="86" spans="1:13" x14ac:dyDescent="0.25">
      <c r="A86" s="142" t="str">
        <f>_xlfn.IFNA(VLOOKUP(B86,Stammdaten!$A$17:$B$300,2,FALSE),"")</f>
        <v/>
      </c>
      <c r="B86" s="125" t="str">
        <f>IF(Beladung!B86="","",Beladung!B86)</f>
        <v/>
      </c>
      <c r="C86" s="124" t="str">
        <f>IF(Beladung!C86="","",Beladung!C86)</f>
        <v/>
      </c>
      <c r="D86" s="87" t="str">
        <f>IF(ISBLANK(Beladung!B86),"",SUMIFS(Beladung!$D$17:$D$300,Beladung!$B$17:$B$300,B86))</f>
        <v/>
      </c>
      <c r="E86" s="66" t="str">
        <f>IF(ISBLANK(Beladung!B86),"",Beladung!D86)</f>
        <v/>
      </c>
      <c r="F86" s="88" t="str">
        <f>IF(ISBLANK(Beladung!B86),"",SUMIFS(Beladung!$F$17:$F$1001,Beladung!$B$17:$B$1001,'Ergebnis (detailliert)'!B86))</f>
        <v/>
      </c>
      <c r="G86" s="67" t="str">
        <f>IF(ISBLANK(Beladung!B86),"",Beladung!F86)</f>
        <v/>
      </c>
      <c r="H86" s="88" t="str">
        <f>IF(ISBLANK(Beladung!B86),"",SUMIFS(Entladung!$D$17:$D$1001,Entladung!$B$17:$B$1001,'Ergebnis (detailliert)'!B86))</f>
        <v/>
      </c>
      <c r="I86" s="89" t="str">
        <f>IF(ISBLANK(Entladung!B86),"",Entladung!D86)</f>
        <v/>
      </c>
      <c r="J86" s="88" t="str">
        <f>IF(ISBLANK(Beladung!B86),"",SUMIFS(Entladung!$F$17:$F$1001,Entladung!$B$17:$B$1001,'Ergebnis (detailliert)'!$B$17:$B$300))</f>
        <v/>
      </c>
      <c r="K86" s="13" t="str">
        <f>IFERROR(IF(B86="","",J86*'Ergebnis (detailliert)'!G86/'Ergebnis (detailliert)'!F86),0)</f>
        <v/>
      </c>
      <c r="L86" s="56" t="str">
        <f t="shared" si="1"/>
        <v/>
      </c>
      <c r="M86" s="57" t="str">
        <f>IF(B86="","",IF(LOOKUP(B86,Stammdaten!$A$17:$A$1001,Stammdaten!$G$17:$G$1001)="Nein",0,IF(ISBLANK(Beladung!B86),"",ROUND(MIN(G86,K86)*-1,2))))</f>
        <v/>
      </c>
    </row>
    <row r="87" spans="1:13" x14ac:dyDescent="0.25">
      <c r="A87" s="142" t="str">
        <f>_xlfn.IFNA(VLOOKUP(B87,Stammdaten!$A$17:$B$300,2,FALSE),"")</f>
        <v/>
      </c>
      <c r="B87" s="125" t="str">
        <f>IF(Beladung!B87="","",Beladung!B87)</f>
        <v/>
      </c>
      <c r="C87" s="124" t="str">
        <f>IF(Beladung!C87="","",Beladung!C87)</f>
        <v/>
      </c>
      <c r="D87" s="87" t="str">
        <f>IF(ISBLANK(Beladung!B87),"",SUMIFS(Beladung!$D$17:$D$300,Beladung!$B$17:$B$300,B87))</f>
        <v/>
      </c>
      <c r="E87" s="66" t="str">
        <f>IF(ISBLANK(Beladung!B87),"",Beladung!D87)</f>
        <v/>
      </c>
      <c r="F87" s="88" t="str">
        <f>IF(ISBLANK(Beladung!B87),"",SUMIFS(Beladung!$F$17:$F$1001,Beladung!$B$17:$B$1001,'Ergebnis (detailliert)'!B87))</f>
        <v/>
      </c>
      <c r="G87" s="67" t="str">
        <f>IF(ISBLANK(Beladung!B87),"",Beladung!F87)</f>
        <v/>
      </c>
      <c r="H87" s="88" t="str">
        <f>IF(ISBLANK(Beladung!B87),"",SUMIFS(Entladung!$D$17:$D$1001,Entladung!$B$17:$B$1001,'Ergebnis (detailliert)'!B87))</f>
        <v/>
      </c>
      <c r="I87" s="89" t="str">
        <f>IF(ISBLANK(Entladung!B87),"",Entladung!D87)</f>
        <v/>
      </c>
      <c r="J87" s="88" t="str">
        <f>IF(ISBLANK(Beladung!B87),"",SUMIFS(Entladung!$F$17:$F$1001,Entladung!$B$17:$B$1001,'Ergebnis (detailliert)'!$B$17:$B$300))</f>
        <v/>
      </c>
      <c r="K87" s="13" t="str">
        <f>IFERROR(IF(B87="","",J87*'Ergebnis (detailliert)'!G87/'Ergebnis (detailliert)'!F87),0)</f>
        <v/>
      </c>
      <c r="L87" s="56" t="str">
        <f t="shared" si="1"/>
        <v/>
      </c>
      <c r="M87" s="57" t="str">
        <f>IF(B87="","",IF(LOOKUP(B87,Stammdaten!$A$17:$A$1001,Stammdaten!$G$17:$G$1001)="Nein",0,IF(ISBLANK(Beladung!B87),"",ROUND(MIN(G87,K87)*-1,2))))</f>
        <v/>
      </c>
    </row>
    <row r="88" spans="1:13" x14ac:dyDescent="0.25">
      <c r="A88" s="142" t="str">
        <f>_xlfn.IFNA(VLOOKUP(B88,Stammdaten!$A$17:$B$300,2,FALSE),"")</f>
        <v/>
      </c>
      <c r="B88" s="125" t="str">
        <f>IF(Beladung!B88="","",Beladung!B88)</f>
        <v/>
      </c>
      <c r="C88" s="124" t="str">
        <f>IF(Beladung!C88="","",Beladung!C88)</f>
        <v/>
      </c>
      <c r="D88" s="87" t="str">
        <f>IF(ISBLANK(Beladung!B88),"",SUMIFS(Beladung!$D$17:$D$300,Beladung!$B$17:$B$300,B88))</f>
        <v/>
      </c>
      <c r="E88" s="66" t="str">
        <f>IF(ISBLANK(Beladung!B88),"",Beladung!D88)</f>
        <v/>
      </c>
      <c r="F88" s="88" t="str">
        <f>IF(ISBLANK(Beladung!B88),"",SUMIFS(Beladung!$F$17:$F$1001,Beladung!$B$17:$B$1001,'Ergebnis (detailliert)'!B88))</f>
        <v/>
      </c>
      <c r="G88" s="67" t="str">
        <f>IF(ISBLANK(Beladung!B88),"",Beladung!F88)</f>
        <v/>
      </c>
      <c r="H88" s="88" t="str">
        <f>IF(ISBLANK(Beladung!B88),"",SUMIFS(Entladung!$D$17:$D$1001,Entladung!$B$17:$B$1001,'Ergebnis (detailliert)'!B88))</f>
        <v/>
      </c>
      <c r="I88" s="89" t="str">
        <f>IF(ISBLANK(Entladung!B88),"",Entladung!D88)</f>
        <v/>
      </c>
      <c r="J88" s="88" t="str">
        <f>IF(ISBLANK(Beladung!B88),"",SUMIFS(Entladung!$F$17:$F$1001,Entladung!$B$17:$B$1001,'Ergebnis (detailliert)'!$B$17:$B$300))</f>
        <v/>
      </c>
      <c r="K88" s="13" t="str">
        <f>IFERROR(IF(B88="","",J88*'Ergebnis (detailliert)'!G88/'Ergebnis (detailliert)'!F88),0)</f>
        <v/>
      </c>
      <c r="L88" s="56" t="str">
        <f t="shared" si="1"/>
        <v/>
      </c>
      <c r="M88" s="57" t="str">
        <f>IF(B88="","",IF(LOOKUP(B88,Stammdaten!$A$17:$A$1001,Stammdaten!$G$17:$G$1001)="Nein",0,IF(ISBLANK(Beladung!B88),"",ROUND(MIN(G88,K88)*-1,2))))</f>
        <v/>
      </c>
    </row>
    <row r="89" spans="1:13" x14ac:dyDescent="0.25">
      <c r="A89" s="142" t="str">
        <f>_xlfn.IFNA(VLOOKUP(B89,Stammdaten!$A$17:$B$300,2,FALSE),"")</f>
        <v/>
      </c>
      <c r="B89" s="125" t="str">
        <f>IF(Beladung!B89="","",Beladung!B89)</f>
        <v/>
      </c>
      <c r="C89" s="124" t="str">
        <f>IF(Beladung!C89="","",Beladung!C89)</f>
        <v/>
      </c>
      <c r="D89" s="87" t="str">
        <f>IF(ISBLANK(Beladung!B89),"",SUMIFS(Beladung!$D$17:$D$300,Beladung!$B$17:$B$300,B89))</f>
        <v/>
      </c>
      <c r="E89" s="66" t="str">
        <f>IF(ISBLANK(Beladung!B89),"",Beladung!D89)</f>
        <v/>
      </c>
      <c r="F89" s="88" t="str">
        <f>IF(ISBLANK(Beladung!B89),"",SUMIFS(Beladung!$F$17:$F$1001,Beladung!$B$17:$B$1001,'Ergebnis (detailliert)'!B89))</f>
        <v/>
      </c>
      <c r="G89" s="67" t="str">
        <f>IF(ISBLANK(Beladung!B89),"",Beladung!F89)</f>
        <v/>
      </c>
      <c r="H89" s="88" t="str">
        <f>IF(ISBLANK(Beladung!B89),"",SUMIFS(Entladung!$D$17:$D$1001,Entladung!$B$17:$B$1001,'Ergebnis (detailliert)'!B89))</f>
        <v/>
      </c>
      <c r="I89" s="89" t="str">
        <f>IF(ISBLANK(Entladung!B89),"",Entladung!D89)</f>
        <v/>
      </c>
      <c r="J89" s="88" t="str">
        <f>IF(ISBLANK(Beladung!B89),"",SUMIFS(Entladung!$F$17:$F$1001,Entladung!$B$17:$B$1001,'Ergebnis (detailliert)'!$B$17:$B$300))</f>
        <v/>
      </c>
      <c r="K89" s="13" t="str">
        <f>IFERROR(IF(B89="","",J89*'Ergebnis (detailliert)'!G89/'Ergebnis (detailliert)'!F89),0)</f>
        <v/>
      </c>
      <c r="L89" s="56" t="str">
        <f t="shared" si="1"/>
        <v/>
      </c>
      <c r="M89" s="57" t="str">
        <f>IF(B89="","",IF(LOOKUP(B89,Stammdaten!$A$17:$A$1001,Stammdaten!$G$17:$G$1001)="Nein",0,IF(ISBLANK(Beladung!B89),"",ROUND(MIN(G89,K89)*-1,2))))</f>
        <v/>
      </c>
    </row>
    <row r="90" spans="1:13" x14ac:dyDescent="0.25">
      <c r="A90" s="142" t="str">
        <f>_xlfn.IFNA(VLOOKUP(B90,Stammdaten!$A$17:$B$300,2,FALSE),"")</f>
        <v/>
      </c>
      <c r="B90" s="125" t="str">
        <f>IF(Beladung!B90="","",Beladung!B90)</f>
        <v/>
      </c>
      <c r="C90" s="124" t="str">
        <f>IF(Beladung!C90="","",Beladung!C90)</f>
        <v/>
      </c>
      <c r="D90" s="87" t="str">
        <f>IF(ISBLANK(Beladung!B90),"",SUMIFS(Beladung!$D$17:$D$300,Beladung!$B$17:$B$300,B90))</f>
        <v/>
      </c>
      <c r="E90" s="66" t="str">
        <f>IF(ISBLANK(Beladung!B90),"",Beladung!D90)</f>
        <v/>
      </c>
      <c r="F90" s="88" t="str">
        <f>IF(ISBLANK(Beladung!B90),"",SUMIFS(Beladung!$F$17:$F$1001,Beladung!$B$17:$B$1001,'Ergebnis (detailliert)'!B90))</f>
        <v/>
      </c>
      <c r="G90" s="67" t="str">
        <f>IF(ISBLANK(Beladung!B90),"",Beladung!F90)</f>
        <v/>
      </c>
      <c r="H90" s="88" t="str">
        <f>IF(ISBLANK(Beladung!B90),"",SUMIFS(Entladung!$D$17:$D$1001,Entladung!$B$17:$B$1001,'Ergebnis (detailliert)'!B90))</f>
        <v/>
      </c>
      <c r="I90" s="89" t="str">
        <f>IF(ISBLANK(Entladung!B90),"",Entladung!D90)</f>
        <v/>
      </c>
      <c r="J90" s="88" t="str">
        <f>IF(ISBLANK(Beladung!B90),"",SUMIFS(Entladung!$F$17:$F$1001,Entladung!$B$17:$B$1001,'Ergebnis (detailliert)'!$B$17:$B$300))</f>
        <v/>
      </c>
      <c r="K90" s="13" t="str">
        <f>IFERROR(IF(B90="","",J90*'Ergebnis (detailliert)'!G90/'Ergebnis (detailliert)'!F90),0)</f>
        <v/>
      </c>
      <c r="L90" s="56" t="str">
        <f t="shared" si="1"/>
        <v/>
      </c>
      <c r="M90" s="57" t="str">
        <f>IF(B90="","",IF(LOOKUP(B90,Stammdaten!$A$17:$A$1001,Stammdaten!$G$17:$G$1001)="Nein",0,IF(ISBLANK(Beladung!B90),"",ROUND(MIN(G90,K90)*-1,2))))</f>
        <v/>
      </c>
    </row>
    <row r="91" spans="1:13" x14ac:dyDescent="0.25">
      <c r="A91" s="142" t="str">
        <f>_xlfn.IFNA(VLOOKUP(B91,Stammdaten!$A$17:$B$300,2,FALSE),"")</f>
        <v/>
      </c>
      <c r="B91" s="125" t="str">
        <f>IF(Beladung!B91="","",Beladung!B91)</f>
        <v/>
      </c>
      <c r="C91" s="124" t="str">
        <f>IF(Beladung!C91="","",Beladung!C91)</f>
        <v/>
      </c>
      <c r="D91" s="87" t="str">
        <f>IF(ISBLANK(Beladung!B91),"",SUMIFS(Beladung!$D$17:$D$300,Beladung!$B$17:$B$300,B91))</f>
        <v/>
      </c>
      <c r="E91" s="66" t="str">
        <f>IF(ISBLANK(Beladung!B91),"",Beladung!D91)</f>
        <v/>
      </c>
      <c r="F91" s="88" t="str">
        <f>IF(ISBLANK(Beladung!B91),"",SUMIFS(Beladung!$F$17:$F$1001,Beladung!$B$17:$B$1001,'Ergebnis (detailliert)'!B91))</f>
        <v/>
      </c>
      <c r="G91" s="67" t="str">
        <f>IF(ISBLANK(Beladung!B91),"",Beladung!F91)</f>
        <v/>
      </c>
      <c r="H91" s="88" t="str">
        <f>IF(ISBLANK(Beladung!B91),"",SUMIFS(Entladung!$D$17:$D$1001,Entladung!$B$17:$B$1001,'Ergebnis (detailliert)'!B91))</f>
        <v/>
      </c>
      <c r="I91" s="89" t="str">
        <f>IF(ISBLANK(Entladung!B91),"",Entladung!D91)</f>
        <v/>
      </c>
      <c r="J91" s="88" t="str">
        <f>IF(ISBLANK(Beladung!B91),"",SUMIFS(Entladung!$F$17:$F$1001,Entladung!$B$17:$B$1001,'Ergebnis (detailliert)'!$B$17:$B$300))</f>
        <v/>
      </c>
      <c r="K91" s="13" t="str">
        <f>IFERROR(IF(B91="","",J91*'Ergebnis (detailliert)'!G91/'Ergebnis (detailliert)'!F91),0)</f>
        <v/>
      </c>
      <c r="L91" s="56" t="str">
        <f t="shared" si="1"/>
        <v/>
      </c>
      <c r="M91" s="57" t="str">
        <f>IF(B91="","",IF(LOOKUP(B91,Stammdaten!$A$17:$A$1001,Stammdaten!$G$17:$G$1001)="Nein",0,IF(ISBLANK(Beladung!B91),"",ROUND(MIN(G91,K91)*-1,2))))</f>
        <v/>
      </c>
    </row>
    <row r="92" spans="1:13" x14ac:dyDescent="0.25">
      <c r="A92" s="142" t="str">
        <f>_xlfn.IFNA(VLOOKUP(B92,Stammdaten!$A$17:$B$300,2,FALSE),"")</f>
        <v/>
      </c>
      <c r="B92" s="125" t="str">
        <f>IF(Beladung!B92="","",Beladung!B92)</f>
        <v/>
      </c>
      <c r="C92" s="124" t="str">
        <f>IF(Beladung!C92="","",Beladung!C92)</f>
        <v/>
      </c>
      <c r="D92" s="87" t="str">
        <f>IF(ISBLANK(Beladung!B92),"",SUMIFS(Beladung!$D$17:$D$300,Beladung!$B$17:$B$300,B92))</f>
        <v/>
      </c>
      <c r="E92" s="66" t="str">
        <f>IF(ISBLANK(Beladung!B92),"",Beladung!D92)</f>
        <v/>
      </c>
      <c r="F92" s="88" t="str">
        <f>IF(ISBLANK(Beladung!B92),"",SUMIFS(Beladung!$F$17:$F$1001,Beladung!$B$17:$B$1001,'Ergebnis (detailliert)'!B92))</f>
        <v/>
      </c>
      <c r="G92" s="67" t="str">
        <f>IF(ISBLANK(Beladung!B92),"",Beladung!F92)</f>
        <v/>
      </c>
      <c r="H92" s="88" t="str">
        <f>IF(ISBLANK(Beladung!B92),"",SUMIFS(Entladung!$D$17:$D$1001,Entladung!$B$17:$B$1001,'Ergebnis (detailliert)'!B92))</f>
        <v/>
      </c>
      <c r="I92" s="89" t="str">
        <f>IF(ISBLANK(Entladung!B92),"",Entladung!D92)</f>
        <v/>
      </c>
      <c r="J92" s="88" t="str">
        <f>IF(ISBLANK(Beladung!B92),"",SUMIFS(Entladung!$F$17:$F$1001,Entladung!$B$17:$B$1001,'Ergebnis (detailliert)'!$B$17:$B$300))</f>
        <v/>
      </c>
      <c r="K92" s="13" t="str">
        <f>IFERROR(IF(B92="","",J92*'Ergebnis (detailliert)'!G92/'Ergebnis (detailliert)'!F92),0)</f>
        <v/>
      </c>
      <c r="L92" s="56" t="str">
        <f t="shared" si="1"/>
        <v/>
      </c>
      <c r="M92" s="57" t="str">
        <f>IF(B92="","",IF(LOOKUP(B92,Stammdaten!$A$17:$A$1001,Stammdaten!$G$17:$G$1001)="Nein",0,IF(ISBLANK(Beladung!B92),"",ROUND(MIN(G92,K92)*-1,2))))</f>
        <v/>
      </c>
    </row>
    <row r="93" spans="1:13" x14ac:dyDescent="0.25">
      <c r="A93" s="142" t="str">
        <f>_xlfn.IFNA(VLOOKUP(B93,Stammdaten!$A$17:$B$300,2,FALSE),"")</f>
        <v/>
      </c>
      <c r="B93" s="125" t="str">
        <f>IF(Beladung!B93="","",Beladung!B93)</f>
        <v/>
      </c>
      <c r="C93" s="124" t="str">
        <f>IF(Beladung!C93="","",Beladung!C93)</f>
        <v/>
      </c>
      <c r="D93" s="87" t="str">
        <f>IF(ISBLANK(Beladung!B93),"",SUMIFS(Beladung!$D$17:$D$300,Beladung!$B$17:$B$300,B93))</f>
        <v/>
      </c>
      <c r="E93" s="66" t="str">
        <f>IF(ISBLANK(Beladung!B93),"",Beladung!D93)</f>
        <v/>
      </c>
      <c r="F93" s="88" t="str">
        <f>IF(ISBLANK(Beladung!B93),"",SUMIFS(Beladung!$F$17:$F$1001,Beladung!$B$17:$B$1001,'Ergebnis (detailliert)'!B93))</f>
        <v/>
      </c>
      <c r="G93" s="67" t="str">
        <f>IF(ISBLANK(Beladung!B93),"",Beladung!F93)</f>
        <v/>
      </c>
      <c r="H93" s="88" t="str">
        <f>IF(ISBLANK(Beladung!B93),"",SUMIFS(Entladung!$D$17:$D$1001,Entladung!$B$17:$B$1001,'Ergebnis (detailliert)'!B93))</f>
        <v/>
      </c>
      <c r="I93" s="89" t="str">
        <f>IF(ISBLANK(Entladung!B93),"",Entladung!D93)</f>
        <v/>
      </c>
      <c r="J93" s="88" t="str">
        <f>IF(ISBLANK(Beladung!B93),"",SUMIFS(Entladung!$F$17:$F$1001,Entladung!$B$17:$B$1001,'Ergebnis (detailliert)'!$B$17:$B$300))</f>
        <v/>
      </c>
      <c r="K93" s="13" t="str">
        <f>IFERROR(IF(B93="","",J93*'Ergebnis (detailliert)'!G93/'Ergebnis (detailliert)'!F93),0)</f>
        <v/>
      </c>
      <c r="L93" s="56" t="str">
        <f t="shared" si="1"/>
        <v/>
      </c>
      <c r="M93" s="57" t="str">
        <f>IF(B93="","",IF(LOOKUP(B93,Stammdaten!$A$17:$A$1001,Stammdaten!$G$17:$G$1001)="Nein",0,IF(ISBLANK(Beladung!B93),"",ROUND(MIN(G93,K93)*-1,2))))</f>
        <v/>
      </c>
    </row>
    <row r="94" spans="1:13" x14ac:dyDescent="0.25">
      <c r="A94" s="142" t="str">
        <f>_xlfn.IFNA(VLOOKUP(B94,Stammdaten!$A$17:$B$300,2,FALSE),"")</f>
        <v/>
      </c>
      <c r="B94" s="125" t="str">
        <f>IF(Beladung!B94="","",Beladung!B94)</f>
        <v/>
      </c>
      <c r="C94" s="124" t="str">
        <f>IF(Beladung!C94="","",Beladung!C94)</f>
        <v/>
      </c>
      <c r="D94" s="87" t="str">
        <f>IF(ISBLANK(Beladung!B94),"",SUMIFS(Beladung!$D$17:$D$300,Beladung!$B$17:$B$300,B94))</f>
        <v/>
      </c>
      <c r="E94" s="66" t="str">
        <f>IF(ISBLANK(Beladung!B94),"",Beladung!D94)</f>
        <v/>
      </c>
      <c r="F94" s="88" t="str">
        <f>IF(ISBLANK(Beladung!B94),"",SUMIFS(Beladung!$F$17:$F$1001,Beladung!$B$17:$B$1001,'Ergebnis (detailliert)'!B94))</f>
        <v/>
      </c>
      <c r="G94" s="67" t="str">
        <f>IF(ISBLANK(Beladung!B94),"",Beladung!F94)</f>
        <v/>
      </c>
      <c r="H94" s="88" t="str">
        <f>IF(ISBLANK(Beladung!B94),"",SUMIFS(Entladung!$D$17:$D$1001,Entladung!$B$17:$B$1001,'Ergebnis (detailliert)'!B94))</f>
        <v/>
      </c>
      <c r="I94" s="89" t="str">
        <f>IF(ISBLANK(Entladung!B94),"",Entladung!D94)</f>
        <v/>
      </c>
      <c r="J94" s="88" t="str">
        <f>IF(ISBLANK(Beladung!B94),"",SUMIFS(Entladung!$F$17:$F$1001,Entladung!$B$17:$B$1001,'Ergebnis (detailliert)'!$B$17:$B$300))</f>
        <v/>
      </c>
      <c r="K94" s="13" t="str">
        <f>IFERROR(IF(B94="","",J94*'Ergebnis (detailliert)'!G94/'Ergebnis (detailliert)'!F94),0)</f>
        <v/>
      </c>
      <c r="L94" s="56" t="str">
        <f t="shared" si="1"/>
        <v/>
      </c>
      <c r="M94" s="57" t="str">
        <f>IF(B94="","",IF(LOOKUP(B94,Stammdaten!$A$17:$A$1001,Stammdaten!$G$17:$G$1001)="Nein",0,IF(ISBLANK(Beladung!B94),"",ROUND(MIN(G94,K94)*-1,2))))</f>
        <v/>
      </c>
    </row>
    <row r="95" spans="1:13" x14ac:dyDescent="0.25">
      <c r="A95" s="142" t="str">
        <f>_xlfn.IFNA(VLOOKUP(B95,Stammdaten!$A$17:$B$300,2,FALSE),"")</f>
        <v/>
      </c>
      <c r="B95" s="125" t="str">
        <f>IF(Beladung!B95="","",Beladung!B95)</f>
        <v/>
      </c>
      <c r="C95" s="124" t="str">
        <f>IF(Beladung!C95="","",Beladung!C95)</f>
        <v/>
      </c>
      <c r="D95" s="87" t="str">
        <f>IF(ISBLANK(Beladung!B95),"",SUMIFS(Beladung!$D$17:$D$300,Beladung!$B$17:$B$300,B95))</f>
        <v/>
      </c>
      <c r="E95" s="66" t="str">
        <f>IF(ISBLANK(Beladung!B95),"",Beladung!D95)</f>
        <v/>
      </c>
      <c r="F95" s="88" t="str">
        <f>IF(ISBLANK(Beladung!B95),"",SUMIFS(Beladung!$F$17:$F$1001,Beladung!$B$17:$B$1001,'Ergebnis (detailliert)'!B95))</f>
        <v/>
      </c>
      <c r="G95" s="67" t="str">
        <f>IF(ISBLANK(Beladung!B95),"",Beladung!F95)</f>
        <v/>
      </c>
      <c r="H95" s="88" t="str">
        <f>IF(ISBLANK(Beladung!B95),"",SUMIFS(Entladung!$D$17:$D$1001,Entladung!$B$17:$B$1001,'Ergebnis (detailliert)'!B95))</f>
        <v/>
      </c>
      <c r="I95" s="89" t="str">
        <f>IF(ISBLANK(Entladung!B95),"",Entladung!D95)</f>
        <v/>
      </c>
      <c r="J95" s="88" t="str">
        <f>IF(ISBLANK(Beladung!B95),"",SUMIFS(Entladung!$F$17:$F$1001,Entladung!$B$17:$B$1001,'Ergebnis (detailliert)'!$B$17:$B$300))</f>
        <v/>
      </c>
      <c r="K95" s="13" t="str">
        <f>IFERROR(IF(B95="","",J95*'Ergebnis (detailliert)'!G95/'Ergebnis (detailliert)'!F95),0)</f>
        <v/>
      </c>
      <c r="L95" s="56" t="str">
        <f t="shared" si="1"/>
        <v/>
      </c>
      <c r="M95" s="57" t="str">
        <f>IF(B95="","",IF(LOOKUP(B95,Stammdaten!$A$17:$A$1001,Stammdaten!$G$17:$G$1001)="Nein",0,IF(ISBLANK(Beladung!B95),"",ROUND(MIN(G95,K95)*-1,2))))</f>
        <v/>
      </c>
    </row>
    <row r="96" spans="1:13" x14ac:dyDescent="0.25">
      <c r="A96" s="142" t="str">
        <f>_xlfn.IFNA(VLOOKUP(B96,Stammdaten!$A$17:$B$300,2,FALSE),"")</f>
        <v/>
      </c>
      <c r="B96" s="125" t="str">
        <f>IF(Beladung!B96="","",Beladung!B96)</f>
        <v/>
      </c>
      <c r="C96" s="124" t="str">
        <f>IF(Beladung!C96="","",Beladung!C96)</f>
        <v/>
      </c>
      <c r="D96" s="87" t="str">
        <f>IF(ISBLANK(Beladung!B96),"",SUMIFS(Beladung!$D$17:$D$300,Beladung!$B$17:$B$300,B96))</f>
        <v/>
      </c>
      <c r="E96" s="66" t="str">
        <f>IF(ISBLANK(Beladung!B96),"",Beladung!D96)</f>
        <v/>
      </c>
      <c r="F96" s="88" t="str">
        <f>IF(ISBLANK(Beladung!B96),"",SUMIFS(Beladung!$F$17:$F$1001,Beladung!$B$17:$B$1001,'Ergebnis (detailliert)'!B96))</f>
        <v/>
      </c>
      <c r="G96" s="67" t="str">
        <f>IF(ISBLANK(Beladung!B96),"",Beladung!F96)</f>
        <v/>
      </c>
      <c r="H96" s="88" t="str">
        <f>IF(ISBLANK(Beladung!B96),"",SUMIFS(Entladung!$D$17:$D$1001,Entladung!$B$17:$B$1001,'Ergebnis (detailliert)'!B96))</f>
        <v/>
      </c>
      <c r="I96" s="89" t="str">
        <f>IF(ISBLANK(Entladung!B96),"",Entladung!D96)</f>
        <v/>
      </c>
      <c r="J96" s="88" t="str">
        <f>IF(ISBLANK(Beladung!B96),"",SUMIFS(Entladung!$F$17:$F$1001,Entladung!$B$17:$B$1001,'Ergebnis (detailliert)'!$B$17:$B$300))</f>
        <v/>
      </c>
      <c r="K96" s="13" t="str">
        <f>IFERROR(IF(B96="","",J96*'Ergebnis (detailliert)'!G96/'Ergebnis (detailliert)'!F96),0)</f>
        <v/>
      </c>
      <c r="L96" s="56" t="str">
        <f t="shared" si="1"/>
        <v/>
      </c>
      <c r="M96" s="57" t="str">
        <f>IF(B96="","",IF(LOOKUP(B96,Stammdaten!$A$17:$A$1001,Stammdaten!$G$17:$G$1001)="Nein",0,IF(ISBLANK(Beladung!B96),"",ROUND(MIN(G96,K96)*-1,2))))</f>
        <v/>
      </c>
    </row>
    <row r="97" spans="1:13" x14ac:dyDescent="0.25">
      <c r="A97" s="142" t="str">
        <f>_xlfn.IFNA(VLOOKUP(B97,Stammdaten!$A$17:$B$300,2,FALSE),"")</f>
        <v/>
      </c>
      <c r="B97" s="125" t="str">
        <f>IF(Beladung!B97="","",Beladung!B97)</f>
        <v/>
      </c>
      <c r="C97" s="124" t="str">
        <f>IF(Beladung!C97="","",Beladung!C97)</f>
        <v/>
      </c>
      <c r="D97" s="87" t="str">
        <f>IF(ISBLANK(Beladung!B97),"",SUMIFS(Beladung!$D$17:$D$300,Beladung!$B$17:$B$300,B97))</f>
        <v/>
      </c>
      <c r="E97" s="66" t="str">
        <f>IF(ISBLANK(Beladung!B97),"",Beladung!D97)</f>
        <v/>
      </c>
      <c r="F97" s="88" t="str">
        <f>IF(ISBLANK(Beladung!B97),"",SUMIFS(Beladung!$F$17:$F$1001,Beladung!$B$17:$B$1001,'Ergebnis (detailliert)'!B97))</f>
        <v/>
      </c>
      <c r="G97" s="67" t="str">
        <f>IF(ISBLANK(Beladung!B97),"",Beladung!F97)</f>
        <v/>
      </c>
      <c r="H97" s="88" t="str">
        <f>IF(ISBLANK(Beladung!B97),"",SUMIFS(Entladung!$D$17:$D$1001,Entladung!$B$17:$B$1001,'Ergebnis (detailliert)'!B97))</f>
        <v/>
      </c>
      <c r="I97" s="89" t="str">
        <f>IF(ISBLANK(Entladung!B97),"",Entladung!D97)</f>
        <v/>
      </c>
      <c r="J97" s="88" t="str">
        <f>IF(ISBLANK(Beladung!B97),"",SUMIFS(Entladung!$F$17:$F$1001,Entladung!$B$17:$B$1001,'Ergebnis (detailliert)'!$B$17:$B$300))</f>
        <v/>
      </c>
      <c r="K97" s="13" t="str">
        <f>IFERROR(IF(B97="","",J97*'Ergebnis (detailliert)'!G97/'Ergebnis (detailliert)'!F97),0)</f>
        <v/>
      </c>
      <c r="L97" s="56" t="str">
        <f t="shared" si="1"/>
        <v/>
      </c>
      <c r="M97" s="57" t="str">
        <f>IF(B97="","",IF(LOOKUP(B97,Stammdaten!$A$17:$A$1001,Stammdaten!$G$17:$G$1001)="Nein",0,IF(ISBLANK(Beladung!B97),"",ROUND(MIN(G97,K97)*-1,2))))</f>
        <v/>
      </c>
    </row>
    <row r="98" spans="1:13" x14ac:dyDescent="0.25">
      <c r="A98" s="142" t="str">
        <f>_xlfn.IFNA(VLOOKUP(B98,Stammdaten!$A$17:$B$300,2,FALSE),"")</f>
        <v/>
      </c>
      <c r="B98" s="125" t="str">
        <f>IF(Beladung!B98="","",Beladung!B98)</f>
        <v/>
      </c>
      <c r="C98" s="124" t="str">
        <f>IF(Beladung!C98="","",Beladung!C98)</f>
        <v/>
      </c>
      <c r="D98" s="87" t="str">
        <f>IF(ISBLANK(Beladung!B98),"",SUMIFS(Beladung!$D$17:$D$300,Beladung!$B$17:$B$300,B98))</f>
        <v/>
      </c>
      <c r="E98" s="66" t="str">
        <f>IF(ISBLANK(Beladung!B98),"",Beladung!D98)</f>
        <v/>
      </c>
      <c r="F98" s="88" t="str">
        <f>IF(ISBLANK(Beladung!B98),"",SUMIFS(Beladung!$F$17:$F$1001,Beladung!$B$17:$B$1001,'Ergebnis (detailliert)'!B98))</f>
        <v/>
      </c>
      <c r="G98" s="67" t="str">
        <f>IF(ISBLANK(Beladung!B98),"",Beladung!F98)</f>
        <v/>
      </c>
      <c r="H98" s="88" t="str">
        <f>IF(ISBLANK(Beladung!B98),"",SUMIFS(Entladung!$D$17:$D$1001,Entladung!$B$17:$B$1001,'Ergebnis (detailliert)'!B98))</f>
        <v/>
      </c>
      <c r="I98" s="89" t="str">
        <f>IF(ISBLANK(Entladung!B98),"",Entladung!D98)</f>
        <v/>
      </c>
      <c r="J98" s="88" t="str">
        <f>IF(ISBLANK(Beladung!B98),"",SUMIFS(Entladung!$F$17:$F$1001,Entladung!$B$17:$B$1001,'Ergebnis (detailliert)'!$B$17:$B$300))</f>
        <v/>
      </c>
      <c r="K98" s="13" t="str">
        <f>IFERROR(IF(B98="","",J98*'Ergebnis (detailliert)'!G98/'Ergebnis (detailliert)'!F98),0)</f>
        <v/>
      </c>
      <c r="L98" s="56" t="str">
        <f t="shared" si="1"/>
        <v/>
      </c>
      <c r="M98" s="57" t="str">
        <f>IF(B98="","",IF(LOOKUP(B98,Stammdaten!$A$17:$A$1001,Stammdaten!$G$17:$G$1001)="Nein",0,IF(ISBLANK(Beladung!B98),"",ROUND(MIN(G98,K98)*-1,2))))</f>
        <v/>
      </c>
    </row>
    <row r="99" spans="1:13" x14ac:dyDescent="0.25">
      <c r="A99" s="142" t="str">
        <f>_xlfn.IFNA(VLOOKUP(B99,Stammdaten!$A$17:$B$300,2,FALSE),"")</f>
        <v/>
      </c>
      <c r="B99" s="125" t="str">
        <f>IF(Beladung!B99="","",Beladung!B99)</f>
        <v/>
      </c>
      <c r="C99" s="124" t="str">
        <f>IF(Beladung!C99="","",Beladung!C99)</f>
        <v/>
      </c>
      <c r="D99" s="87" t="str">
        <f>IF(ISBLANK(Beladung!B99),"",SUMIFS(Beladung!$D$17:$D$300,Beladung!$B$17:$B$300,B99))</f>
        <v/>
      </c>
      <c r="E99" s="66" t="str">
        <f>IF(ISBLANK(Beladung!B99),"",Beladung!D99)</f>
        <v/>
      </c>
      <c r="F99" s="88" t="str">
        <f>IF(ISBLANK(Beladung!B99),"",SUMIFS(Beladung!$F$17:$F$1001,Beladung!$B$17:$B$1001,'Ergebnis (detailliert)'!B99))</f>
        <v/>
      </c>
      <c r="G99" s="67" t="str">
        <f>IF(ISBLANK(Beladung!B99),"",Beladung!F99)</f>
        <v/>
      </c>
      <c r="H99" s="88" t="str">
        <f>IF(ISBLANK(Beladung!B99),"",SUMIFS(Entladung!$D$17:$D$1001,Entladung!$B$17:$B$1001,'Ergebnis (detailliert)'!B99))</f>
        <v/>
      </c>
      <c r="I99" s="89" t="str">
        <f>IF(ISBLANK(Entladung!B99),"",Entladung!D99)</f>
        <v/>
      </c>
      <c r="J99" s="88" t="str">
        <f>IF(ISBLANK(Beladung!B99),"",SUMIFS(Entladung!$F$17:$F$1001,Entladung!$B$17:$B$1001,'Ergebnis (detailliert)'!$B$17:$B$300))</f>
        <v/>
      </c>
      <c r="K99" s="13" t="str">
        <f>IFERROR(IF(B99="","",J99*'Ergebnis (detailliert)'!G99/'Ergebnis (detailliert)'!F99),0)</f>
        <v/>
      </c>
      <c r="L99" s="56" t="str">
        <f t="shared" si="1"/>
        <v/>
      </c>
      <c r="M99" s="57" t="str">
        <f>IF(B99="","",IF(LOOKUP(B99,Stammdaten!$A$17:$A$1001,Stammdaten!$G$17:$G$1001)="Nein",0,IF(ISBLANK(Beladung!B99),"",ROUND(MIN(G99,K99)*-1,2))))</f>
        <v/>
      </c>
    </row>
    <row r="100" spans="1:13" x14ac:dyDescent="0.25">
      <c r="A100" s="142" t="str">
        <f>_xlfn.IFNA(VLOOKUP(B100,Stammdaten!$A$17:$B$300,2,FALSE),"")</f>
        <v/>
      </c>
      <c r="B100" s="125" t="str">
        <f>IF(Beladung!B100="","",Beladung!B100)</f>
        <v/>
      </c>
      <c r="C100" s="124" t="str">
        <f>IF(Beladung!C100="","",Beladung!C100)</f>
        <v/>
      </c>
      <c r="D100" s="87" t="str">
        <f>IF(ISBLANK(Beladung!B100),"",SUMIFS(Beladung!$D$17:$D$300,Beladung!$B$17:$B$300,B100))</f>
        <v/>
      </c>
      <c r="E100" s="66" t="str">
        <f>IF(ISBLANK(Beladung!B100),"",Beladung!D100)</f>
        <v/>
      </c>
      <c r="F100" s="88" t="str">
        <f>IF(ISBLANK(Beladung!B100),"",SUMIFS(Beladung!$F$17:$F$1001,Beladung!$B$17:$B$1001,'Ergebnis (detailliert)'!B100))</f>
        <v/>
      </c>
      <c r="G100" s="67" t="str">
        <f>IF(ISBLANK(Beladung!B100),"",Beladung!F100)</f>
        <v/>
      </c>
      <c r="H100" s="88" t="str">
        <f>IF(ISBLANK(Beladung!B100),"",SUMIFS(Entladung!$D$17:$D$1001,Entladung!$B$17:$B$1001,'Ergebnis (detailliert)'!B100))</f>
        <v/>
      </c>
      <c r="I100" s="89" t="str">
        <f>IF(ISBLANK(Entladung!B100),"",Entladung!D100)</f>
        <v/>
      </c>
      <c r="J100" s="88" t="str">
        <f>IF(ISBLANK(Beladung!B100),"",SUMIFS(Entladung!$F$17:$F$1001,Entladung!$B$17:$B$1001,'Ergebnis (detailliert)'!$B$17:$B$300))</f>
        <v/>
      </c>
      <c r="K100" s="13" t="str">
        <f>IFERROR(IF(B100="","",J100*'Ergebnis (detailliert)'!G100/'Ergebnis (detailliert)'!F100),0)</f>
        <v/>
      </c>
      <c r="L100" s="56" t="str">
        <f t="shared" si="1"/>
        <v/>
      </c>
      <c r="M100" s="57" t="str">
        <f>IF(B100="","",IF(LOOKUP(B100,Stammdaten!$A$17:$A$1001,Stammdaten!$G$17:$G$1001)="Nein",0,IF(ISBLANK(Beladung!B100),"",ROUND(MIN(G100,K100)*-1,2))))</f>
        <v/>
      </c>
    </row>
    <row r="101" spans="1:13" x14ac:dyDescent="0.25">
      <c r="A101" s="142" t="str">
        <f>_xlfn.IFNA(VLOOKUP(B101,Stammdaten!$A$17:$B$300,2,FALSE),"")</f>
        <v/>
      </c>
      <c r="B101" s="125" t="str">
        <f>IF(Beladung!B101="","",Beladung!B101)</f>
        <v/>
      </c>
      <c r="C101" s="124" t="str">
        <f>IF(Beladung!C101="","",Beladung!C101)</f>
        <v/>
      </c>
      <c r="D101" s="87" t="str">
        <f>IF(ISBLANK(Beladung!B101),"",SUMIFS(Beladung!$D$17:$D$300,Beladung!$B$17:$B$300,B101))</f>
        <v/>
      </c>
      <c r="E101" s="66" t="str">
        <f>IF(ISBLANK(Beladung!B101),"",Beladung!D101)</f>
        <v/>
      </c>
      <c r="F101" s="88" t="str">
        <f>IF(ISBLANK(Beladung!B101),"",SUMIFS(Beladung!$F$17:$F$1001,Beladung!$B$17:$B$1001,'Ergebnis (detailliert)'!B101))</f>
        <v/>
      </c>
      <c r="G101" s="67" t="str">
        <f>IF(ISBLANK(Beladung!B101),"",Beladung!F101)</f>
        <v/>
      </c>
      <c r="H101" s="88" t="str">
        <f>IF(ISBLANK(Beladung!B101),"",SUMIFS(Entladung!$D$17:$D$1001,Entladung!$B$17:$B$1001,'Ergebnis (detailliert)'!B101))</f>
        <v/>
      </c>
      <c r="I101" s="89" t="str">
        <f>IF(ISBLANK(Entladung!B101),"",Entladung!D101)</f>
        <v/>
      </c>
      <c r="J101" s="88" t="str">
        <f>IF(ISBLANK(Beladung!B101),"",SUMIFS(Entladung!$F$17:$F$1001,Entladung!$B$17:$B$1001,'Ergebnis (detailliert)'!$B$17:$B$300))</f>
        <v/>
      </c>
      <c r="K101" s="13" t="str">
        <f>IFERROR(IF(B101="","",J101*'Ergebnis (detailliert)'!G101/'Ergebnis (detailliert)'!F101),0)</f>
        <v/>
      </c>
      <c r="L101" s="56" t="str">
        <f t="shared" si="1"/>
        <v/>
      </c>
      <c r="M101" s="57" t="str">
        <f>IF(B101="","",IF(LOOKUP(B101,Stammdaten!$A$17:$A$1001,Stammdaten!$G$17:$G$1001)="Nein",0,IF(ISBLANK(Beladung!B101),"",ROUND(MIN(G101,K101)*-1,2))))</f>
        <v/>
      </c>
    </row>
    <row r="102" spans="1:13" x14ac:dyDescent="0.25">
      <c r="A102" s="142" t="str">
        <f>_xlfn.IFNA(VLOOKUP(B102,Stammdaten!$A$17:$B$300,2,FALSE),"")</f>
        <v/>
      </c>
      <c r="B102" s="125" t="str">
        <f>IF(Beladung!B102="","",Beladung!B102)</f>
        <v/>
      </c>
      <c r="C102" s="124" t="str">
        <f>IF(Beladung!C102="","",Beladung!C102)</f>
        <v/>
      </c>
      <c r="D102" s="87" t="str">
        <f>IF(ISBLANK(Beladung!B102),"",SUMIFS(Beladung!$D$17:$D$300,Beladung!$B$17:$B$300,B102))</f>
        <v/>
      </c>
      <c r="E102" s="66" t="str">
        <f>IF(ISBLANK(Beladung!B102),"",Beladung!D102)</f>
        <v/>
      </c>
      <c r="F102" s="88" t="str">
        <f>IF(ISBLANK(Beladung!B102),"",SUMIFS(Beladung!$F$17:$F$1001,Beladung!$B$17:$B$1001,'Ergebnis (detailliert)'!B102))</f>
        <v/>
      </c>
      <c r="G102" s="67" t="str">
        <f>IF(ISBLANK(Beladung!B102),"",Beladung!F102)</f>
        <v/>
      </c>
      <c r="H102" s="88" t="str">
        <f>IF(ISBLANK(Beladung!B102),"",SUMIFS(Entladung!$D$17:$D$1001,Entladung!$B$17:$B$1001,'Ergebnis (detailliert)'!B102))</f>
        <v/>
      </c>
      <c r="I102" s="89" t="str">
        <f>IF(ISBLANK(Entladung!B102),"",Entladung!D102)</f>
        <v/>
      </c>
      <c r="J102" s="88" t="str">
        <f>IF(ISBLANK(Beladung!B102),"",SUMIFS(Entladung!$F$17:$F$1001,Entladung!$B$17:$B$1001,'Ergebnis (detailliert)'!$B$17:$B$300))</f>
        <v/>
      </c>
      <c r="K102" s="13" t="str">
        <f>IFERROR(IF(B102="","",J102*'Ergebnis (detailliert)'!G102/'Ergebnis (detailliert)'!F102),0)</f>
        <v/>
      </c>
      <c r="L102" s="56" t="str">
        <f t="shared" si="1"/>
        <v/>
      </c>
      <c r="M102" s="57" t="str">
        <f>IF(B102="","",IF(LOOKUP(B102,Stammdaten!$A$17:$A$1001,Stammdaten!$G$17:$G$1001)="Nein",0,IF(ISBLANK(Beladung!B102),"",ROUND(MIN(G102,K102)*-1,2))))</f>
        <v/>
      </c>
    </row>
    <row r="103" spans="1:13" x14ac:dyDescent="0.25">
      <c r="A103" s="142" t="str">
        <f>_xlfn.IFNA(VLOOKUP(B103,Stammdaten!$A$17:$B$300,2,FALSE),"")</f>
        <v/>
      </c>
      <c r="B103" s="125" t="str">
        <f>IF(Beladung!B103="","",Beladung!B103)</f>
        <v/>
      </c>
      <c r="C103" s="124" t="str">
        <f>IF(Beladung!C103="","",Beladung!C103)</f>
        <v/>
      </c>
      <c r="D103" s="87" t="str">
        <f>IF(ISBLANK(Beladung!B103),"",SUMIFS(Beladung!$D$17:$D$300,Beladung!$B$17:$B$300,B103))</f>
        <v/>
      </c>
      <c r="E103" s="66" t="str">
        <f>IF(ISBLANK(Beladung!B103),"",Beladung!D103)</f>
        <v/>
      </c>
      <c r="F103" s="88" t="str">
        <f>IF(ISBLANK(Beladung!B103),"",SUMIFS(Beladung!$F$17:$F$1001,Beladung!$B$17:$B$1001,'Ergebnis (detailliert)'!B103))</f>
        <v/>
      </c>
      <c r="G103" s="67" t="str">
        <f>IF(ISBLANK(Beladung!B103),"",Beladung!F103)</f>
        <v/>
      </c>
      <c r="H103" s="88" t="str">
        <f>IF(ISBLANK(Beladung!B103),"",SUMIFS(Entladung!$D$17:$D$1001,Entladung!$B$17:$B$1001,'Ergebnis (detailliert)'!B103))</f>
        <v/>
      </c>
      <c r="I103" s="89" t="str">
        <f>IF(ISBLANK(Entladung!B103),"",Entladung!D103)</f>
        <v/>
      </c>
      <c r="J103" s="88" t="str">
        <f>IF(ISBLANK(Beladung!B103),"",SUMIFS(Entladung!$F$17:$F$1001,Entladung!$B$17:$B$1001,'Ergebnis (detailliert)'!$B$17:$B$300))</f>
        <v/>
      </c>
      <c r="K103" s="13" t="str">
        <f>IFERROR(IF(B103="","",J103*'Ergebnis (detailliert)'!G103/'Ergebnis (detailliert)'!F103),0)</f>
        <v/>
      </c>
      <c r="L103" s="56" t="str">
        <f t="shared" si="1"/>
        <v/>
      </c>
      <c r="M103" s="57" t="str">
        <f>IF(B103="","",IF(LOOKUP(B103,Stammdaten!$A$17:$A$1001,Stammdaten!$G$17:$G$1001)="Nein",0,IF(ISBLANK(Beladung!B103),"",ROUND(MIN(G103,K103)*-1,2))))</f>
        <v/>
      </c>
    </row>
    <row r="104" spans="1:13" x14ac:dyDescent="0.25">
      <c r="A104" s="142" t="str">
        <f>_xlfn.IFNA(VLOOKUP(B104,Stammdaten!$A$17:$B$300,2,FALSE),"")</f>
        <v/>
      </c>
      <c r="B104" s="125" t="str">
        <f>IF(Beladung!B104="","",Beladung!B104)</f>
        <v/>
      </c>
      <c r="C104" s="124" t="str">
        <f>IF(Beladung!C104="","",Beladung!C104)</f>
        <v/>
      </c>
      <c r="D104" s="87" t="str">
        <f>IF(ISBLANK(Beladung!B104),"",SUMIFS(Beladung!$D$17:$D$300,Beladung!$B$17:$B$300,B104))</f>
        <v/>
      </c>
      <c r="E104" s="66" t="str">
        <f>IF(ISBLANK(Beladung!B104),"",Beladung!D104)</f>
        <v/>
      </c>
      <c r="F104" s="88" t="str">
        <f>IF(ISBLANK(Beladung!B104),"",SUMIFS(Beladung!$F$17:$F$1001,Beladung!$B$17:$B$1001,'Ergebnis (detailliert)'!B104))</f>
        <v/>
      </c>
      <c r="G104" s="67" t="str">
        <f>IF(ISBLANK(Beladung!B104),"",Beladung!F104)</f>
        <v/>
      </c>
      <c r="H104" s="88" t="str">
        <f>IF(ISBLANK(Beladung!B104),"",SUMIFS(Entladung!$D$17:$D$1001,Entladung!$B$17:$B$1001,'Ergebnis (detailliert)'!B104))</f>
        <v/>
      </c>
      <c r="I104" s="89" t="str">
        <f>IF(ISBLANK(Entladung!B104),"",Entladung!D104)</f>
        <v/>
      </c>
      <c r="J104" s="88" t="str">
        <f>IF(ISBLANK(Beladung!B104),"",SUMIFS(Entladung!$F$17:$F$1001,Entladung!$B$17:$B$1001,'Ergebnis (detailliert)'!$B$17:$B$300))</f>
        <v/>
      </c>
      <c r="K104" s="13" t="str">
        <f>IFERROR(IF(B104="","",J104*'Ergebnis (detailliert)'!G104/'Ergebnis (detailliert)'!F104),0)</f>
        <v/>
      </c>
      <c r="L104" s="56" t="str">
        <f t="shared" si="1"/>
        <v/>
      </c>
      <c r="M104" s="57" t="str">
        <f>IF(B104="","",IF(LOOKUP(B104,Stammdaten!$A$17:$A$1001,Stammdaten!$G$17:$G$1001)="Nein",0,IF(ISBLANK(Beladung!B104),"",ROUND(MIN(G104,K104)*-1,2))))</f>
        <v/>
      </c>
    </row>
    <row r="105" spans="1:13" x14ac:dyDescent="0.25">
      <c r="A105" s="142" t="str">
        <f>_xlfn.IFNA(VLOOKUP(B105,Stammdaten!$A$17:$B$300,2,FALSE),"")</f>
        <v/>
      </c>
      <c r="B105" s="125" t="str">
        <f>IF(Beladung!B105="","",Beladung!B105)</f>
        <v/>
      </c>
      <c r="C105" s="124" t="str">
        <f>IF(Beladung!C105="","",Beladung!C105)</f>
        <v/>
      </c>
      <c r="D105" s="87" t="str">
        <f>IF(ISBLANK(Beladung!B105),"",SUMIFS(Beladung!$D$17:$D$300,Beladung!$B$17:$B$300,B105))</f>
        <v/>
      </c>
      <c r="E105" s="66" t="str">
        <f>IF(ISBLANK(Beladung!B105),"",Beladung!D105)</f>
        <v/>
      </c>
      <c r="F105" s="88" t="str">
        <f>IF(ISBLANK(Beladung!B105),"",SUMIFS(Beladung!$F$17:$F$1001,Beladung!$B$17:$B$1001,'Ergebnis (detailliert)'!B105))</f>
        <v/>
      </c>
      <c r="G105" s="67" t="str">
        <f>IF(ISBLANK(Beladung!B105),"",Beladung!F105)</f>
        <v/>
      </c>
      <c r="H105" s="88" t="str">
        <f>IF(ISBLANK(Beladung!B105),"",SUMIFS(Entladung!$D$17:$D$1001,Entladung!$B$17:$B$1001,'Ergebnis (detailliert)'!B105))</f>
        <v/>
      </c>
      <c r="I105" s="89" t="str">
        <f>IF(ISBLANK(Entladung!B105),"",Entladung!D105)</f>
        <v/>
      </c>
      <c r="J105" s="88" t="str">
        <f>IF(ISBLANK(Beladung!B105),"",SUMIFS(Entladung!$F$17:$F$1001,Entladung!$B$17:$B$1001,'Ergebnis (detailliert)'!$B$17:$B$300))</f>
        <v/>
      </c>
      <c r="K105" s="13" t="str">
        <f>IFERROR(IF(B105="","",J105*'Ergebnis (detailliert)'!G105/'Ergebnis (detailliert)'!F105),0)</f>
        <v/>
      </c>
      <c r="L105" s="56" t="str">
        <f t="shared" si="1"/>
        <v/>
      </c>
      <c r="M105" s="57" t="str">
        <f>IF(B105="","",IF(LOOKUP(B105,Stammdaten!$A$17:$A$1001,Stammdaten!$G$17:$G$1001)="Nein",0,IF(ISBLANK(Beladung!B105),"",ROUND(MIN(G105,K105)*-1,2))))</f>
        <v/>
      </c>
    </row>
    <row r="106" spans="1:13" x14ac:dyDescent="0.25">
      <c r="A106" s="142" t="str">
        <f>_xlfn.IFNA(VLOOKUP(B106,Stammdaten!$A$17:$B$300,2,FALSE),"")</f>
        <v/>
      </c>
      <c r="B106" s="125" t="str">
        <f>IF(Beladung!B106="","",Beladung!B106)</f>
        <v/>
      </c>
      <c r="C106" s="124" t="str">
        <f>IF(Beladung!C106="","",Beladung!C106)</f>
        <v/>
      </c>
      <c r="D106" s="87" t="str">
        <f>IF(ISBLANK(Beladung!B106),"",SUMIFS(Beladung!$D$17:$D$300,Beladung!$B$17:$B$300,B106))</f>
        <v/>
      </c>
      <c r="E106" s="66" t="str">
        <f>IF(ISBLANK(Beladung!B106),"",Beladung!D106)</f>
        <v/>
      </c>
      <c r="F106" s="88" t="str">
        <f>IF(ISBLANK(Beladung!B106),"",SUMIFS(Beladung!$F$17:$F$1001,Beladung!$B$17:$B$1001,'Ergebnis (detailliert)'!B106))</f>
        <v/>
      </c>
      <c r="G106" s="67" t="str">
        <f>IF(ISBLANK(Beladung!B106),"",Beladung!F106)</f>
        <v/>
      </c>
      <c r="H106" s="88" t="str">
        <f>IF(ISBLANK(Beladung!B106),"",SUMIFS(Entladung!$D$17:$D$1001,Entladung!$B$17:$B$1001,'Ergebnis (detailliert)'!B106))</f>
        <v/>
      </c>
      <c r="I106" s="89" t="str">
        <f>IF(ISBLANK(Entladung!B106),"",Entladung!D106)</f>
        <v/>
      </c>
      <c r="J106" s="88" t="str">
        <f>IF(ISBLANK(Beladung!B106),"",SUMIFS(Entladung!$F$17:$F$1001,Entladung!$B$17:$B$1001,'Ergebnis (detailliert)'!$B$17:$B$300))</f>
        <v/>
      </c>
      <c r="K106" s="13" t="str">
        <f>IFERROR(IF(B106="","",J106*'Ergebnis (detailliert)'!G106/'Ergebnis (detailliert)'!F106),0)</f>
        <v/>
      </c>
      <c r="L106" s="56" t="str">
        <f t="shared" si="1"/>
        <v/>
      </c>
      <c r="M106" s="57" t="str">
        <f>IF(B106="","",IF(LOOKUP(B106,Stammdaten!$A$17:$A$1001,Stammdaten!$G$17:$G$1001)="Nein",0,IF(ISBLANK(Beladung!B106),"",ROUND(MIN(G106,K106)*-1,2))))</f>
        <v/>
      </c>
    </row>
    <row r="107" spans="1:13" x14ac:dyDescent="0.25">
      <c r="A107" s="142" t="str">
        <f>_xlfn.IFNA(VLOOKUP(B107,Stammdaten!$A$17:$B$300,2,FALSE),"")</f>
        <v/>
      </c>
      <c r="B107" s="125" t="str">
        <f>IF(Beladung!B107="","",Beladung!B107)</f>
        <v/>
      </c>
      <c r="C107" s="124" t="str">
        <f>IF(Beladung!C107="","",Beladung!C107)</f>
        <v/>
      </c>
      <c r="D107" s="87" t="str">
        <f>IF(ISBLANK(Beladung!B107),"",SUMIFS(Beladung!$D$17:$D$300,Beladung!$B$17:$B$300,B107))</f>
        <v/>
      </c>
      <c r="E107" s="66" t="str">
        <f>IF(ISBLANK(Beladung!B107),"",Beladung!D107)</f>
        <v/>
      </c>
      <c r="F107" s="88" t="str">
        <f>IF(ISBLANK(Beladung!B107),"",SUMIFS(Beladung!$F$17:$F$1001,Beladung!$B$17:$B$1001,'Ergebnis (detailliert)'!B107))</f>
        <v/>
      </c>
      <c r="G107" s="67" t="str">
        <f>IF(ISBLANK(Beladung!B107),"",Beladung!F107)</f>
        <v/>
      </c>
      <c r="H107" s="88" t="str">
        <f>IF(ISBLANK(Beladung!B107),"",SUMIFS(Entladung!$D$17:$D$1001,Entladung!$B$17:$B$1001,'Ergebnis (detailliert)'!B107))</f>
        <v/>
      </c>
      <c r="I107" s="89" t="str">
        <f>IF(ISBLANK(Entladung!B107),"",Entladung!D107)</f>
        <v/>
      </c>
      <c r="J107" s="88" t="str">
        <f>IF(ISBLANK(Beladung!B107),"",SUMIFS(Entladung!$F$17:$F$1001,Entladung!$B$17:$B$1001,'Ergebnis (detailliert)'!$B$17:$B$300))</f>
        <v/>
      </c>
      <c r="K107" s="13" t="str">
        <f>IFERROR(IF(B107="","",J107*'Ergebnis (detailliert)'!G107/'Ergebnis (detailliert)'!F107),0)</f>
        <v/>
      </c>
      <c r="L107" s="56" t="str">
        <f t="shared" si="1"/>
        <v/>
      </c>
      <c r="M107" s="57" t="str">
        <f>IF(B107="","",IF(LOOKUP(B107,Stammdaten!$A$17:$A$1001,Stammdaten!$G$17:$G$1001)="Nein",0,IF(ISBLANK(Beladung!B107),"",ROUND(MIN(G107,K107)*-1,2))))</f>
        <v/>
      </c>
    </row>
    <row r="108" spans="1:13" x14ac:dyDescent="0.25">
      <c r="A108" s="142" t="str">
        <f>_xlfn.IFNA(VLOOKUP(B108,Stammdaten!$A$17:$B$300,2,FALSE),"")</f>
        <v/>
      </c>
      <c r="B108" s="125" t="str">
        <f>IF(Beladung!B108="","",Beladung!B108)</f>
        <v/>
      </c>
      <c r="C108" s="124" t="str">
        <f>IF(Beladung!C108="","",Beladung!C108)</f>
        <v/>
      </c>
      <c r="D108" s="87" t="str">
        <f>IF(ISBLANK(Beladung!B108),"",SUMIFS(Beladung!$D$17:$D$300,Beladung!$B$17:$B$300,B108))</f>
        <v/>
      </c>
      <c r="E108" s="66" t="str">
        <f>IF(ISBLANK(Beladung!B108),"",Beladung!D108)</f>
        <v/>
      </c>
      <c r="F108" s="88" t="str">
        <f>IF(ISBLANK(Beladung!B108),"",SUMIFS(Beladung!$F$17:$F$1001,Beladung!$B$17:$B$1001,'Ergebnis (detailliert)'!B108))</f>
        <v/>
      </c>
      <c r="G108" s="67" t="str">
        <f>IF(ISBLANK(Beladung!B108),"",Beladung!F108)</f>
        <v/>
      </c>
      <c r="H108" s="88" t="str">
        <f>IF(ISBLANK(Beladung!B108),"",SUMIFS(Entladung!$D$17:$D$1001,Entladung!$B$17:$B$1001,'Ergebnis (detailliert)'!B108))</f>
        <v/>
      </c>
      <c r="I108" s="89" t="str">
        <f>IF(ISBLANK(Entladung!B108),"",Entladung!D108)</f>
        <v/>
      </c>
      <c r="J108" s="88" t="str">
        <f>IF(ISBLANK(Beladung!B108),"",SUMIFS(Entladung!$F$17:$F$1001,Entladung!$B$17:$B$1001,'Ergebnis (detailliert)'!$B$17:$B$300))</f>
        <v/>
      </c>
      <c r="K108" s="13" t="str">
        <f>IFERROR(IF(B108="","",J108*'Ergebnis (detailliert)'!G108/'Ergebnis (detailliert)'!F108),0)</f>
        <v/>
      </c>
      <c r="L108" s="56" t="str">
        <f t="shared" si="1"/>
        <v/>
      </c>
      <c r="M108" s="57" t="str">
        <f>IF(B108="","",IF(LOOKUP(B108,Stammdaten!$A$17:$A$1001,Stammdaten!$G$17:$G$1001)="Nein",0,IF(ISBLANK(Beladung!B108),"",ROUND(MIN(G108,K108)*-1,2))))</f>
        <v/>
      </c>
    </row>
    <row r="109" spans="1:13" x14ac:dyDescent="0.25">
      <c r="A109" s="142" t="str">
        <f>_xlfn.IFNA(VLOOKUP(B109,Stammdaten!$A$17:$B$300,2,FALSE),"")</f>
        <v/>
      </c>
      <c r="B109" s="125" t="str">
        <f>IF(Beladung!B109="","",Beladung!B109)</f>
        <v/>
      </c>
      <c r="C109" s="124" t="str">
        <f>IF(Beladung!C109="","",Beladung!C109)</f>
        <v/>
      </c>
      <c r="D109" s="87" t="str">
        <f>IF(ISBLANK(Beladung!B109),"",SUMIFS(Beladung!$D$17:$D$300,Beladung!$B$17:$B$300,B109))</f>
        <v/>
      </c>
      <c r="E109" s="66" t="str">
        <f>IF(ISBLANK(Beladung!B109),"",Beladung!D109)</f>
        <v/>
      </c>
      <c r="F109" s="88" t="str">
        <f>IF(ISBLANK(Beladung!B109),"",SUMIFS(Beladung!$F$17:$F$1001,Beladung!$B$17:$B$1001,'Ergebnis (detailliert)'!B109))</f>
        <v/>
      </c>
      <c r="G109" s="67" t="str">
        <f>IF(ISBLANK(Beladung!B109),"",Beladung!F109)</f>
        <v/>
      </c>
      <c r="H109" s="88" t="str">
        <f>IF(ISBLANK(Beladung!B109),"",SUMIFS(Entladung!$D$17:$D$1001,Entladung!$B$17:$B$1001,'Ergebnis (detailliert)'!B109))</f>
        <v/>
      </c>
      <c r="I109" s="89" t="str">
        <f>IF(ISBLANK(Entladung!B109),"",Entladung!D109)</f>
        <v/>
      </c>
      <c r="J109" s="88" t="str">
        <f>IF(ISBLANK(Beladung!B109),"",SUMIFS(Entladung!$F$17:$F$1001,Entladung!$B$17:$B$1001,'Ergebnis (detailliert)'!$B$17:$B$300))</f>
        <v/>
      </c>
      <c r="K109" s="13" t="str">
        <f>IFERROR(IF(B109="","",J109*'Ergebnis (detailliert)'!G109/'Ergebnis (detailliert)'!F109),0)</f>
        <v/>
      </c>
      <c r="L109" s="56" t="str">
        <f t="shared" si="1"/>
        <v/>
      </c>
      <c r="M109" s="57" t="str">
        <f>IF(B109="","",IF(LOOKUP(B109,Stammdaten!$A$17:$A$1001,Stammdaten!$G$17:$G$1001)="Nein",0,IF(ISBLANK(Beladung!B109),"",ROUND(MIN(G109,K109)*-1,2))))</f>
        <v/>
      </c>
    </row>
    <row r="110" spans="1:13" x14ac:dyDescent="0.25">
      <c r="A110" s="142" t="str">
        <f>_xlfn.IFNA(VLOOKUP(B110,Stammdaten!$A$17:$B$300,2,FALSE),"")</f>
        <v/>
      </c>
      <c r="B110" s="125" t="str">
        <f>IF(Beladung!B110="","",Beladung!B110)</f>
        <v/>
      </c>
      <c r="C110" s="124" t="str">
        <f>IF(Beladung!C110="","",Beladung!C110)</f>
        <v/>
      </c>
      <c r="D110" s="87" t="str">
        <f>IF(ISBLANK(Beladung!B110),"",SUMIFS(Beladung!$D$17:$D$300,Beladung!$B$17:$B$300,B110))</f>
        <v/>
      </c>
      <c r="E110" s="66" t="str">
        <f>IF(ISBLANK(Beladung!B110),"",Beladung!D110)</f>
        <v/>
      </c>
      <c r="F110" s="88" t="str">
        <f>IF(ISBLANK(Beladung!B110),"",SUMIFS(Beladung!$F$17:$F$1001,Beladung!$B$17:$B$1001,'Ergebnis (detailliert)'!B110))</f>
        <v/>
      </c>
      <c r="G110" s="67" t="str">
        <f>IF(ISBLANK(Beladung!B110),"",Beladung!F110)</f>
        <v/>
      </c>
      <c r="H110" s="88" t="str">
        <f>IF(ISBLANK(Beladung!B110),"",SUMIFS(Entladung!$D$17:$D$1001,Entladung!$B$17:$B$1001,'Ergebnis (detailliert)'!B110))</f>
        <v/>
      </c>
      <c r="I110" s="89" t="str">
        <f>IF(ISBLANK(Entladung!B110),"",Entladung!D110)</f>
        <v/>
      </c>
      <c r="J110" s="88" t="str">
        <f>IF(ISBLANK(Beladung!B110),"",SUMIFS(Entladung!$F$17:$F$1001,Entladung!$B$17:$B$1001,'Ergebnis (detailliert)'!$B$17:$B$300))</f>
        <v/>
      </c>
      <c r="K110" s="13" t="str">
        <f>IFERROR(IF(B110="","",J110*'Ergebnis (detailliert)'!G110/'Ergebnis (detailliert)'!F110),0)</f>
        <v/>
      </c>
      <c r="L110" s="56" t="str">
        <f t="shared" si="1"/>
        <v/>
      </c>
      <c r="M110" s="57" t="str">
        <f>IF(B110="","",IF(LOOKUP(B110,Stammdaten!$A$17:$A$1001,Stammdaten!$G$17:$G$1001)="Nein",0,IF(ISBLANK(Beladung!B110),"",ROUND(MIN(G110,K110)*-1,2))))</f>
        <v/>
      </c>
    </row>
    <row r="111" spans="1:13" x14ac:dyDescent="0.25">
      <c r="A111" s="142" t="str">
        <f>_xlfn.IFNA(VLOOKUP(B111,Stammdaten!$A$17:$B$300,2,FALSE),"")</f>
        <v/>
      </c>
      <c r="B111" s="125" t="str">
        <f>IF(Beladung!B111="","",Beladung!B111)</f>
        <v/>
      </c>
      <c r="C111" s="124" t="str">
        <f>IF(Beladung!C111="","",Beladung!C111)</f>
        <v/>
      </c>
      <c r="D111" s="87" t="str">
        <f>IF(ISBLANK(Beladung!B111),"",SUMIFS(Beladung!$D$17:$D$300,Beladung!$B$17:$B$300,B111))</f>
        <v/>
      </c>
      <c r="E111" s="66" t="str">
        <f>IF(ISBLANK(Beladung!B111),"",Beladung!D111)</f>
        <v/>
      </c>
      <c r="F111" s="88" t="str">
        <f>IF(ISBLANK(Beladung!B111),"",SUMIFS(Beladung!$F$17:$F$1001,Beladung!$B$17:$B$1001,'Ergebnis (detailliert)'!B111))</f>
        <v/>
      </c>
      <c r="G111" s="67" t="str">
        <f>IF(ISBLANK(Beladung!B111),"",Beladung!F111)</f>
        <v/>
      </c>
      <c r="H111" s="88" t="str">
        <f>IF(ISBLANK(Beladung!B111),"",SUMIFS(Entladung!$D$17:$D$1001,Entladung!$B$17:$B$1001,'Ergebnis (detailliert)'!B111))</f>
        <v/>
      </c>
      <c r="I111" s="89" t="str">
        <f>IF(ISBLANK(Entladung!B111),"",Entladung!D111)</f>
        <v/>
      </c>
      <c r="J111" s="88" t="str">
        <f>IF(ISBLANK(Beladung!B111),"",SUMIFS(Entladung!$F$17:$F$1001,Entladung!$B$17:$B$1001,'Ergebnis (detailliert)'!$B$17:$B$300))</f>
        <v/>
      </c>
      <c r="K111" s="13" t="str">
        <f>IFERROR(IF(B111="","",J111*'Ergebnis (detailliert)'!G111/'Ergebnis (detailliert)'!F111),0)</f>
        <v/>
      </c>
      <c r="L111" s="56" t="str">
        <f t="shared" si="1"/>
        <v/>
      </c>
      <c r="M111" s="57" t="str">
        <f>IF(B111="","",IF(LOOKUP(B111,Stammdaten!$A$17:$A$1001,Stammdaten!$G$17:$G$1001)="Nein",0,IF(ISBLANK(Beladung!B111),"",ROUND(MIN(G111,K111)*-1,2))))</f>
        <v/>
      </c>
    </row>
    <row r="112" spans="1:13" x14ac:dyDescent="0.25">
      <c r="A112" s="142" t="str">
        <f>_xlfn.IFNA(VLOOKUP(B112,Stammdaten!$A$17:$B$300,2,FALSE),"")</f>
        <v/>
      </c>
      <c r="B112" s="125" t="str">
        <f>IF(Beladung!B112="","",Beladung!B112)</f>
        <v/>
      </c>
      <c r="C112" s="124" t="str">
        <f>IF(Beladung!C112="","",Beladung!C112)</f>
        <v/>
      </c>
      <c r="D112" s="87" t="str">
        <f>IF(ISBLANK(Beladung!B112),"",SUMIFS(Beladung!$D$17:$D$300,Beladung!$B$17:$B$300,B112))</f>
        <v/>
      </c>
      <c r="E112" s="66" t="str">
        <f>IF(ISBLANK(Beladung!B112),"",Beladung!D112)</f>
        <v/>
      </c>
      <c r="F112" s="88" t="str">
        <f>IF(ISBLANK(Beladung!B112),"",SUMIFS(Beladung!$F$17:$F$1001,Beladung!$B$17:$B$1001,'Ergebnis (detailliert)'!B112))</f>
        <v/>
      </c>
      <c r="G112" s="67" t="str">
        <f>IF(ISBLANK(Beladung!B112),"",Beladung!F112)</f>
        <v/>
      </c>
      <c r="H112" s="88" t="str">
        <f>IF(ISBLANK(Beladung!B112),"",SUMIFS(Entladung!$D$17:$D$1001,Entladung!$B$17:$B$1001,'Ergebnis (detailliert)'!B112))</f>
        <v/>
      </c>
      <c r="I112" s="89" t="str">
        <f>IF(ISBLANK(Entladung!B112),"",Entladung!D112)</f>
        <v/>
      </c>
      <c r="J112" s="88" t="str">
        <f>IF(ISBLANK(Beladung!B112),"",SUMIFS(Entladung!$F$17:$F$1001,Entladung!$B$17:$B$1001,'Ergebnis (detailliert)'!$B$17:$B$300))</f>
        <v/>
      </c>
      <c r="K112" s="13" t="str">
        <f>IFERROR(IF(B112="","",J112*'Ergebnis (detailliert)'!G112/'Ergebnis (detailliert)'!F112),0)</f>
        <v/>
      </c>
      <c r="L112" s="56" t="str">
        <f t="shared" si="1"/>
        <v/>
      </c>
      <c r="M112" s="57" t="str">
        <f>IF(B112="","",IF(LOOKUP(B112,Stammdaten!$A$17:$A$1001,Stammdaten!$G$17:$G$1001)="Nein",0,IF(ISBLANK(Beladung!B112),"",ROUND(MIN(G112,K112)*-1,2))))</f>
        <v/>
      </c>
    </row>
    <row r="113" spans="1:13" x14ac:dyDescent="0.25">
      <c r="A113" s="142" t="str">
        <f>_xlfn.IFNA(VLOOKUP(B113,Stammdaten!$A$17:$B$300,2,FALSE),"")</f>
        <v/>
      </c>
      <c r="B113" s="125" t="str">
        <f>IF(Beladung!B113="","",Beladung!B113)</f>
        <v/>
      </c>
      <c r="C113" s="124" t="str">
        <f>IF(Beladung!C113="","",Beladung!C113)</f>
        <v/>
      </c>
      <c r="D113" s="87" t="str">
        <f>IF(ISBLANK(Beladung!B113),"",SUMIFS(Beladung!$D$17:$D$300,Beladung!$B$17:$B$300,B113))</f>
        <v/>
      </c>
      <c r="E113" s="66" t="str">
        <f>IF(ISBLANK(Beladung!B113),"",Beladung!D113)</f>
        <v/>
      </c>
      <c r="F113" s="88" t="str">
        <f>IF(ISBLANK(Beladung!B113),"",SUMIFS(Beladung!$F$17:$F$1001,Beladung!$B$17:$B$1001,'Ergebnis (detailliert)'!B113))</f>
        <v/>
      </c>
      <c r="G113" s="67" t="str">
        <f>IF(ISBLANK(Beladung!B113),"",Beladung!F113)</f>
        <v/>
      </c>
      <c r="H113" s="88" t="str">
        <f>IF(ISBLANK(Beladung!B113),"",SUMIFS(Entladung!$D$17:$D$1001,Entladung!$B$17:$B$1001,'Ergebnis (detailliert)'!B113))</f>
        <v/>
      </c>
      <c r="I113" s="89" t="str">
        <f>IF(ISBLANK(Entladung!B113),"",Entladung!D113)</f>
        <v/>
      </c>
      <c r="J113" s="88" t="str">
        <f>IF(ISBLANK(Beladung!B113),"",SUMIFS(Entladung!$F$17:$F$1001,Entladung!$B$17:$B$1001,'Ergebnis (detailliert)'!$B$17:$B$300))</f>
        <v/>
      </c>
      <c r="K113" s="13" t="str">
        <f>IFERROR(IF(B113="","",J113*'Ergebnis (detailliert)'!G113/'Ergebnis (detailliert)'!F113),0)</f>
        <v/>
      </c>
      <c r="L113" s="56" t="str">
        <f t="shared" si="1"/>
        <v/>
      </c>
      <c r="M113" s="57" t="str">
        <f>IF(B113="","",IF(LOOKUP(B113,Stammdaten!$A$17:$A$1001,Stammdaten!$G$17:$G$1001)="Nein",0,IF(ISBLANK(Beladung!B113),"",ROUND(MIN(G113,K113)*-1,2))))</f>
        <v/>
      </c>
    </row>
    <row r="114" spans="1:13" x14ac:dyDescent="0.25">
      <c r="A114" s="142" t="str">
        <f>_xlfn.IFNA(VLOOKUP(B114,Stammdaten!$A$17:$B$300,2,FALSE),"")</f>
        <v/>
      </c>
      <c r="B114" s="125" t="str">
        <f>IF(Beladung!B114="","",Beladung!B114)</f>
        <v/>
      </c>
      <c r="C114" s="124" t="str">
        <f>IF(Beladung!C114="","",Beladung!C114)</f>
        <v/>
      </c>
      <c r="D114" s="87" t="str">
        <f>IF(ISBLANK(Beladung!B114),"",SUMIFS(Beladung!$D$17:$D$300,Beladung!$B$17:$B$300,B114))</f>
        <v/>
      </c>
      <c r="E114" s="66" t="str">
        <f>IF(ISBLANK(Beladung!B114),"",Beladung!D114)</f>
        <v/>
      </c>
      <c r="F114" s="88" t="str">
        <f>IF(ISBLANK(Beladung!B114),"",SUMIFS(Beladung!$F$17:$F$1001,Beladung!$B$17:$B$1001,'Ergebnis (detailliert)'!B114))</f>
        <v/>
      </c>
      <c r="G114" s="67" t="str">
        <f>IF(ISBLANK(Beladung!B114),"",Beladung!F114)</f>
        <v/>
      </c>
      <c r="H114" s="88" t="str">
        <f>IF(ISBLANK(Beladung!B114),"",SUMIFS(Entladung!$D$17:$D$1001,Entladung!$B$17:$B$1001,'Ergebnis (detailliert)'!B114))</f>
        <v/>
      </c>
      <c r="I114" s="89" t="str">
        <f>IF(ISBLANK(Entladung!B114),"",Entladung!D114)</f>
        <v/>
      </c>
      <c r="J114" s="88" t="str">
        <f>IF(ISBLANK(Beladung!B114),"",SUMIFS(Entladung!$F$17:$F$1001,Entladung!$B$17:$B$1001,'Ergebnis (detailliert)'!$B$17:$B$300))</f>
        <v/>
      </c>
      <c r="K114" s="13" t="str">
        <f>IFERROR(IF(B114="","",J114*'Ergebnis (detailliert)'!G114/'Ergebnis (detailliert)'!F114),0)</f>
        <v/>
      </c>
      <c r="L114" s="56" t="str">
        <f t="shared" si="1"/>
        <v/>
      </c>
      <c r="M114" s="57" t="str">
        <f>IF(B114="","",IF(LOOKUP(B114,Stammdaten!$A$17:$A$1001,Stammdaten!$G$17:$G$1001)="Nein",0,IF(ISBLANK(Beladung!B114),"",ROUND(MIN(G114,K114)*-1,2))))</f>
        <v/>
      </c>
    </row>
    <row r="115" spans="1:13" x14ac:dyDescent="0.25">
      <c r="A115" s="142" t="str">
        <f>_xlfn.IFNA(VLOOKUP(B115,Stammdaten!$A$17:$B$300,2,FALSE),"")</f>
        <v/>
      </c>
      <c r="B115" s="125" t="str">
        <f>IF(Beladung!B115="","",Beladung!B115)</f>
        <v/>
      </c>
      <c r="C115" s="124" t="str">
        <f>IF(Beladung!C115="","",Beladung!C115)</f>
        <v/>
      </c>
      <c r="D115" s="87" t="str">
        <f>IF(ISBLANK(Beladung!B115),"",SUMIFS(Beladung!$D$17:$D$300,Beladung!$B$17:$B$300,B115))</f>
        <v/>
      </c>
      <c r="E115" s="66" t="str">
        <f>IF(ISBLANK(Beladung!B115),"",Beladung!D115)</f>
        <v/>
      </c>
      <c r="F115" s="88" t="str">
        <f>IF(ISBLANK(Beladung!B115),"",SUMIFS(Beladung!$F$17:$F$1001,Beladung!$B$17:$B$1001,'Ergebnis (detailliert)'!B115))</f>
        <v/>
      </c>
      <c r="G115" s="67" t="str">
        <f>IF(ISBLANK(Beladung!B115),"",Beladung!F115)</f>
        <v/>
      </c>
      <c r="H115" s="88" t="str">
        <f>IF(ISBLANK(Beladung!B115),"",SUMIFS(Entladung!$D$17:$D$1001,Entladung!$B$17:$B$1001,'Ergebnis (detailliert)'!B115))</f>
        <v/>
      </c>
      <c r="I115" s="89" t="str">
        <f>IF(ISBLANK(Entladung!B115),"",Entladung!D115)</f>
        <v/>
      </c>
      <c r="J115" s="88" t="str">
        <f>IF(ISBLANK(Beladung!B115),"",SUMIFS(Entladung!$F$17:$F$1001,Entladung!$B$17:$B$1001,'Ergebnis (detailliert)'!$B$17:$B$300))</f>
        <v/>
      </c>
      <c r="K115" s="13" t="str">
        <f>IFERROR(IF(B115="","",J115*'Ergebnis (detailliert)'!G115/'Ergebnis (detailliert)'!F115),0)</f>
        <v/>
      </c>
      <c r="L115" s="56" t="str">
        <f t="shared" si="1"/>
        <v/>
      </c>
      <c r="M115" s="57" t="str">
        <f>IF(B115="","",IF(LOOKUP(B115,Stammdaten!$A$17:$A$1001,Stammdaten!$G$17:$G$1001)="Nein",0,IF(ISBLANK(Beladung!B115),"",ROUND(MIN(G115,K115)*-1,2))))</f>
        <v/>
      </c>
    </row>
    <row r="116" spans="1:13" x14ac:dyDescent="0.25">
      <c r="A116" s="142" t="str">
        <f>_xlfn.IFNA(VLOOKUP(B116,Stammdaten!$A$17:$B$300,2,FALSE),"")</f>
        <v/>
      </c>
      <c r="B116" s="125" t="str">
        <f>IF(Beladung!B116="","",Beladung!B116)</f>
        <v/>
      </c>
      <c r="C116" s="124" t="str">
        <f>IF(Beladung!C116="","",Beladung!C116)</f>
        <v/>
      </c>
      <c r="D116" s="87" t="str">
        <f>IF(ISBLANK(Beladung!B116),"",SUMIFS(Beladung!$D$17:$D$300,Beladung!$B$17:$B$300,B116))</f>
        <v/>
      </c>
      <c r="E116" s="66" t="str">
        <f>IF(ISBLANK(Beladung!B116),"",Beladung!D116)</f>
        <v/>
      </c>
      <c r="F116" s="88" t="str">
        <f>IF(ISBLANK(Beladung!B116),"",SUMIFS(Beladung!$F$17:$F$1001,Beladung!$B$17:$B$1001,'Ergebnis (detailliert)'!B116))</f>
        <v/>
      </c>
      <c r="G116" s="67" t="str">
        <f>IF(ISBLANK(Beladung!B116),"",Beladung!F116)</f>
        <v/>
      </c>
      <c r="H116" s="88" t="str">
        <f>IF(ISBLANK(Beladung!B116),"",SUMIFS(Entladung!$D$17:$D$1001,Entladung!$B$17:$B$1001,'Ergebnis (detailliert)'!B116))</f>
        <v/>
      </c>
      <c r="I116" s="89" t="str">
        <f>IF(ISBLANK(Entladung!B116),"",Entladung!D116)</f>
        <v/>
      </c>
      <c r="J116" s="88" t="str">
        <f>IF(ISBLANK(Beladung!B116),"",SUMIFS(Entladung!$F$17:$F$1001,Entladung!$B$17:$B$1001,'Ergebnis (detailliert)'!$B$17:$B$300))</f>
        <v/>
      </c>
      <c r="K116" s="13" t="str">
        <f>IFERROR(IF(B116="","",J116*'Ergebnis (detailliert)'!G116/'Ergebnis (detailliert)'!F116),0)</f>
        <v/>
      </c>
      <c r="L116" s="56" t="str">
        <f t="shared" si="1"/>
        <v/>
      </c>
      <c r="M116" s="57" t="str">
        <f>IF(B116="","",IF(LOOKUP(B116,Stammdaten!$A$17:$A$1001,Stammdaten!$G$17:$G$1001)="Nein",0,IF(ISBLANK(Beladung!B116),"",ROUND(MIN(G116,K116)*-1,2))))</f>
        <v/>
      </c>
    </row>
    <row r="117" spans="1:13" x14ac:dyDescent="0.25">
      <c r="A117" s="142" t="str">
        <f>_xlfn.IFNA(VLOOKUP(B117,Stammdaten!$A$17:$B$300,2,FALSE),"")</f>
        <v/>
      </c>
      <c r="B117" s="125" t="str">
        <f>IF(Beladung!B117="","",Beladung!B117)</f>
        <v/>
      </c>
      <c r="C117" s="124" t="str">
        <f>IF(Beladung!C117="","",Beladung!C117)</f>
        <v/>
      </c>
      <c r="D117" s="87" t="str">
        <f>IF(ISBLANK(Beladung!B117),"",SUMIFS(Beladung!$D$17:$D$300,Beladung!$B$17:$B$300,B117))</f>
        <v/>
      </c>
      <c r="E117" s="66" t="str">
        <f>IF(ISBLANK(Beladung!B117),"",Beladung!D117)</f>
        <v/>
      </c>
      <c r="F117" s="88" t="str">
        <f>IF(ISBLANK(Beladung!B117),"",SUMIFS(Beladung!$F$17:$F$1001,Beladung!$B$17:$B$1001,'Ergebnis (detailliert)'!B117))</f>
        <v/>
      </c>
      <c r="G117" s="67" t="str">
        <f>IF(ISBLANK(Beladung!B117),"",Beladung!F117)</f>
        <v/>
      </c>
      <c r="H117" s="88" t="str">
        <f>IF(ISBLANK(Beladung!B117),"",SUMIFS(Entladung!$D$17:$D$1001,Entladung!$B$17:$B$1001,'Ergebnis (detailliert)'!B117))</f>
        <v/>
      </c>
      <c r="I117" s="89" t="str">
        <f>IF(ISBLANK(Entladung!B117),"",Entladung!D117)</f>
        <v/>
      </c>
      <c r="J117" s="88" t="str">
        <f>IF(ISBLANK(Beladung!B117),"",SUMIFS(Entladung!$F$17:$F$1001,Entladung!$B$17:$B$1001,'Ergebnis (detailliert)'!$B$17:$B$300))</f>
        <v/>
      </c>
      <c r="K117" s="13" t="str">
        <f>IFERROR(IF(B117="","",J117*'Ergebnis (detailliert)'!G117/'Ergebnis (detailliert)'!F117),0)</f>
        <v/>
      </c>
      <c r="L117" s="56" t="str">
        <f t="shared" si="1"/>
        <v/>
      </c>
      <c r="M117" s="57" t="str">
        <f>IF(B117="","",IF(LOOKUP(B117,Stammdaten!$A$17:$A$1001,Stammdaten!$G$17:$G$1001)="Nein",0,IF(ISBLANK(Beladung!B117),"",ROUND(MIN(G117,K117)*-1,2))))</f>
        <v/>
      </c>
    </row>
    <row r="118" spans="1:13" x14ac:dyDescent="0.25">
      <c r="A118" s="142" t="str">
        <f>_xlfn.IFNA(VLOOKUP(B118,Stammdaten!$A$17:$B$300,2,FALSE),"")</f>
        <v/>
      </c>
      <c r="B118" s="125" t="str">
        <f>IF(Beladung!B118="","",Beladung!B118)</f>
        <v/>
      </c>
      <c r="C118" s="124" t="str">
        <f>IF(Beladung!C118="","",Beladung!C118)</f>
        <v/>
      </c>
      <c r="D118" s="87" t="str">
        <f>IF(ISBLANK(Beladung!B118),"",SUMIFS(Beladung!$D$17:$D$300,Beladung!$B$17:$B$300,B118))</f>
        <v/>
      </c>
      <c r="E118" s="66" t="str">
        <f>IF(ISBLANK(Beladung!B118),"",Beladung!D118)</f>
        <v/>
      </c>
      <c r="F118" s="88" t="str">
        <f>IF(ISBLANK(Beladung!B118),"",SUMIFS(Beladung!$F$17:$F$1001,Beladung!$B$17:$B$1001,'Ergebnis (detailliert)'!B118))</f>
        <v/>
      </c>
      <c r="G118" s="67" t="str">
        <f>IF(ISBLANK(Beladung!B118),"",Beladung!F118)</f>
        <v/>
      </c>
      <c r="H118" s="88" t="str">
        <f>IF(ISBLANK(Beladung!B118),"",SUMIFS(Entladung!$D$17:$D$1001,Entladung!$B$17:$B$1001,'Ergebnis (detailliert)'!B118))</f>
        <v/>
      </c>
      <c r="I118" s="89" t="str">
        <f>IF(ISBLANK(Entladung!B118),"",Entladung!D118)</f>
        <v/>
      </c>
      <c r="J118" s="88" t="str">
        <f>IF(ISBLANK(Beladung!B118),"",SUMIFS(Entladung!$F$17:$F$1001,Entladung!$B$17:$B$1001,'Ergebnis (detailliert)'!$B$17:$B$300))</f>
        <v/>
      </c>
      <c r="K118" s="13" t="str">
        <f>IFERROR(IF(B118="","",J118*'Ergebnis (detailliert)'!G118/'Ergebnis (detailliert)'!F118),0)</f>
        <v/>
      </c>
      <c r="L118" s="56" t="str">
        <f t="shared" si="1"/>
        <v/>
      </c>
      <c r="M118" s="57" t="str">
        <f>IF(B118="","",IF(LOOKUP(B118,Stammdaten!$A$17:$A$1001,Stammdaten!$G$17:$G$1001)="Nein",0,IF(ISBLANK(Beladung!B118),"",ROUND(MIN(G118,K118)*-1,2))))</f>
        <v/>
      </c>
    </row>
    <row r="119" spans="1:13" x14ac:dyDescent="0.25">
      <c r="A119" s="142" t="str">
        <f>_xlfn.IFNA(VLOOKUP(B119,Stammdaten!$A$17:$B$300,2,FALSE),"")</f>
        <v/>
      </c>
      <c r="B119" s="125" t="str">
        <f>IF(Beladung!B119="","",Beladung!B119)</f>
        <v/>
      </c>
      <c r="C119" s="124" t="str">
        <f>IF(Beladung!C119="","",Beladung!C119)</f>
        <v/>
      </c>
      <c r="D119" s="87" t="str">
        <f>IF(ISBLANK(Beladung!B119),"",SUMIFS(Beladung!$D$17:$D$300,Beladung!$B$17:$B$300,B119))</f>
        <v/>
      </c>
      <c r="E119" s="66" t="str">
        <f>IF(ISBLANK(Beladung!B119),"",Beladung!D119)</f>
        <v/>
      </c>
      <c r="F119" s="88" t="str">
        <f>IF(ISBLANK(Beladung!B119),"",SUMIFS(Beladung!$F$17:$F$1001,Beladung!$B$17:$B$1001,'Ergebnis (detailliert)'!B119))</f>
        <v/>
      </c>
      <c r="G119" s="67" t="str">
        <f>IF(ISBLANK(Beladung!B119),"",Beladung!F119)</f>
        <v/>
      </c>
      <c r="H119" s="88" t="str">
        <f>IF(ISBLANK(Beladung!B119),"",SUMIFS(Entladung!$D$17:$D$1001,Entladung!$B$17:$B$1001,'Ergebnis (detailliert)'!B119))</f>
        <v/>
      </c>
      <c r="I119" s="89" t="str">
        <f>IF(ISBLANK(Entladung!B119),"",Entladung!D119)</f>
        <v/>
      </c>
      <c r="J119" s="88" t="str">
        <f>IF(ISBLANK(Beladung!B119),"",SUMIFS(Entladung!$F$17:$F$1001,Entladung!$B$17:$B$1001,'Ergebnis (detailliert)'!$B$17:$B$300))</f>
        <v/>
      </c>
      <c r="K119" s="13" t="str">
        <f>IFERROR(IF(B119="","",J119*'Ergebnis (detailliert)'!G119/'Ergebnis (detailliert)'!F119),0)</f>
        <v/>
      </c>
      <c r="L119" s="56" t="str">
        <f t="shared" si="1"/>
        <v/>
      </c>
      <c r="M119" s="57" t="str">
        <f>IF(B119="","",IF(LOOKUP(B119,Stammdaten!$A$17:$A$1001,Stammdaten!$G$17:$G$1001)="Nein",0,IF(ISBLANK(Beladung!B119),"",ROUND(MIN(G119,K119)*-1,2))))</f>
        <v/>
      </c>
    </row>
    <row r="120" spans="1:13" x14ac:dyDescent="0.25">
      <c r="A120" s="142" t="str">
        <f>_xlfn.IFNA(VLOOKUP(B120,Stammdaten!$A$17:$B$300,2,FALSE),"")</f>
        <v/>
      </c>
      <c r="B120" s="125" t="str">
        <f>IF(Beladung!B120="","",Beladung!B120)</f>
        <v/>
      </c>
      <c r="C120" s="124" t="str">
        <f>IF(Beladung!C120="","",Beladung!C120)</f>
        <v/>
      </c>
      <c r="D120" s="87" t="str">
        <f>IF(ISBLANK(Beladung!B120),"",SUMIFS(Beladung!$D$17:$D$300,Beladung!$B$17:$B$300,B120))</f>
        <v/>
      </c>
      <c r="E120" s="66" t="str">
        <f>IF(ISBLANK(Beladung!B120),"",Beladung!D120)</f>
        <v/>
      </c>
      <c r="F120" s="88" t="str">
        <f>IF(ISBLANK(Beladung!B120),"",SUMIFS(Beladung!$F$17:$F$1001,Beladung!$B$17:$B$1001,'Ergebnis (detailliert)'!B120))</f>
        <v/>
      </c>
      <c r="G120" s="67" t="str">
        <f>IF(ISBLANK(Beladung!B120),"",Beladung!F120)</f>
        <v/>
      </c>
      <c r="H120" s="88" t="str">
        <f>IF(ISBLANK(Beladung!B120),"",SUMIFS(Entladung!$D$17:$D$1001,Entladung!$B$17:$B$1001,'Ergebnis (detailliert)'!B120))</f>
        <v/>
      </c>
      <c r="I120" s="89" t="str">
        <f>IF(ISBLANK(Entladung!B120),"",Entladung!D120)</f>
        <v/>
      </c>
      <c r="J120" s="88" t="str">
        <f>IF(ISBLANK(Beladung!B120),"",SUMIFS(Entladung!$F$17:$F$1001,Entladung!$B$17:$B$1001,'Ergebnis (detailliert)'!$B$17:$B$300))</f>
        <v/>
      </c>
      <c r="K120" s="13" t="str">
        <f>IFERROR(IF(B120="","",J120*'Ergebnis (detailliert)'!G120/'Ergebnis (detailliert)'!F120),0)</f>
        <v/>
      </c>
      <c r="L120" s="56" t="str">
        <f t="shared" si="1"/>
        <v/>
      </c>
      <c r="M120" s="57" t="str">
        <f>IF(B120="","",IF(LOOKUP(B120,Stammdaten!$A$17:$A$1001,Stammdaten!$G$17:$G$1001)="Nein",0,IF(ISBLANK(Beladung!B120),"",ROUND(MIN(G120,K120)*-1,2))))</f>
        <v/>
      </c>
    </row>
    <row r="121" spans="1:13" x14ac:dyDescent="0.25">
      <c r="A121" s="142" t="str">
        <f>_xlfn.IFNA(VLOOKUP(B121,Stammdaten!$A$17:$B$300,2,FALSE),"")</f>
        <v/>
      </c>
      <c r="B121" s="125" t="str">
        <f>IF(Beladung!B121="","",Beladung!B121)</f>
        <v/>
      </c>
      <c r="C121" s="124" t="str">
        <f>IF(Beladung!C121="","",Beladung!C121)</f>
        <v/>
      </c>
      <c r="D121" s="87" t="str">
        <f>IF(ISBLANK(Beladung!B121),"",SUMIFS(Beladung!$D$17:$D$300,Beladung!$B$17:$B$300,B121))</f>
        <v/>
      </c>
      <c r="E121" s="66" t="str">
        <f>IF(ISBLANK(Beladung!B121),"",Beladung!D121)</f>
        <v/>
      </c>
      <c r="F121" s="88" t="str">
        <f>IF(ISBLANK(Beladung!B121),"",SUMIFS(Beladung!$F$17:$F$1001,Beladung!$B$17:$B$1001,'Ergebnis (detailliert)'!B121))</f>
        <v/>
      </c>
      <c r="G121" s="67" t="str">
        <f>IF(ISBLANK(Beladung!B121),"",Beladung!F121)</f>
        <v/>
      </c>
      <c r="H121" s="88" t="str">
        <f>IF(ISBLANK(Beladung!B121),"",SUMIFS(Entladung!$D$17:$D$1001,Entladung!$B$17:$B$1001,'Ergebnis (detailliert)'!B121))</f>
        <v/>
      </c>
      <c r="I121" s="89" t="str">
        <f>IF(ISBLANK(Entladung!B121),"",Entladung!D121)</f>
        <v/>
      </c>
      <c r="J121" s="88" t="str">
        <f>IF(ISBLANK(Beladung!B121),"",SUMIFS(Entladung!$F$17:$F$1001,Entladung!$B$17:$B$1001,'Ergebnis (detailliert)'!$B$17:$B$300))</f>
        <v/>
      </c>
      <c r="K121" s="13" t="str">
        <f>IFERROR(IF(B121="","",J121*'Ergebnis (detailliert)'!G121/'Ergebnis (detailliert)'!F121),0)</f>
        <v/>
      </c>
      <c r="L121" s="56" t="str">
        <f t="shared" si="1"/>
        <v/>
      </c>
      <c r="M121" s="57" t="str">
        <f>IF(B121="","",IF(LOOKUP(B121,Stammdaten!$A$17:$A$1001,Stammdaten!$G$17:$G$1001)="Nein",0,IF(ISBLANK(Beladung!B121),"",ROUND(MIN(G121,K121)*-1,2))))</f>
        <v/>
      </c>
    </row>
    <row r="122" spans="1:13" x14ac:dyDescent="0.25">
      <c r="A122" s="142" t="str">
        <f>_xlfn.IFNA(VLOOKUP(B122,Stammdaten!$A$17:$B$300,2,FALSE),"")</f>
        <v/>
      </c>
      <c r="B122" s="125" t="str">
        <f>IF(Beladung!B122="","",Beladung!B122)</f>
        <v/>
      </c>
      <c r="C122" s="124" t="str">
        <f>IF(Beladung!C122="","",Beladung!C122)</f>
        <v/>
      </c>
      <c r="D122" s="87" t="str">
        <f>IF(ISBLANK(Beladung!B122),"",SUMIFS(Beladung!$D$17:$D$300,Beladung!$B$17:$B$300,B122))</f>
        <v/>
      </c>
      <c r="E122" s="66" t="str">
        <f>IF(ISBLANK(Beladung!B122),"",Beladung!D122)</f>
        <v/>
      </c>
      <c r="F122" s="88" t="str">
        <f>IF(ISBLANK(Beladung!B122),"",SUMIFS(Beladung!$F$17:$F$1001,Beladung!$B$17:$B$1001,'Ergebnis (detailliert)'!B122))</f>
        <v/>
      </c>
      <c r="G122" s="67" t="str">
        <f>IF(ISBLANK(Beladung!B122),"",Beladung!F122)</f>
        <v/>
      </c>
      <c r="H122" s="88" t="str">
        <f>IF(ISBLANK(Beladung!B122),"",SUMIFS(Entladung!$D$17:$D$1001,Entladung!$B$17:$B$1001,'Ergebnis (detailliert)'!B122))</f>
        <v/>
      </c>
      <c r="I122" s="89" t="str">
        <f>IF(ISBLANK(Entladung!B122),"",Entladung!D122)</f>
        <v/>
      </c>
      <c r="J122" s="88" t="str">
        <f>IF(ISBLANK(Beladung!B122),"",SUMIFS(Entladung!$F$17:$F$1001,Entladung!$B$17:$B$1001,'Ergebnis (detailliert)'!$B$17:$B$300))</f>
        <v/>
      </c>
      <c r="K122" s="13" t="str">
        <f>IFERROR(IF(B122="","",J122*'Ergebnis (detailliert)'!G122/'Ergebnis (detailliert)'!F122),0)</f>
        <v/>
      </c>
      <c r="L122" s="56" t="str">
        <f t="shared" si="1"/>
        <v/>
      </c>
      <c r="M122" s="57" t="str">
        <f>IF(B122="","",IF(LOOKUP(B122,Stammdaten!$A$17:$A$1001,Stammdaten!$G$17:$G$1001)="Nein",0,IF(ISBLANK(Beladung!B122),"",ROUND(MIN(G122,K122)*-1,2))))</f>
        <v/>
      </c>
    </row>
    <row r="123" spans="1:13" x14ac:dyDescent="0.25">
      <c r="A123" s="142" t="str">
        <f>_xlfn.IFNA(VLOOKUP(B123,Stammdaten!$A$17:$B$300,2,FALSE),"")</f>
        <v/>
      </c>
      <c r="B123" s="125" t="str">
        <f>IF(Beladung!B123="","",Beladung!B123)</f>
        <v/>
      </c>
      <c r="C123" s="124" t="str">
        <f>IF(Beladung!C123="","",Beladung!C123)</f>
        <v/>
      </c>
      <c r="D123" s="87" t="str">
        <f>IF(ISBLANK(Beladung!B123),"",SUMIFS(Beladung!$D$17:$D$300,Beladung!$B$17:$B$300,B123))</f>
        <v/>
      </c>
      <c r="E123" s="66" t="str">
        <f>IF(ISBLANK(Beladung!B123),"",Beladung!D123)</f>
        <v/>
      </c>
      <c r="F123" s="88" t="str">
        <f>IF(ISBLANK(Beladung!B123),"",SUMIFS(Beladung!$F$17:$F$1001,Beladung!$B$17:$B$1001,'Ergebnis (detailliert)'!B123))</f>
        <v/>
      </c>
      <c r="G123" s="67" t="str">
        <f>IF(ISBLANK(Beladung!B123),"",Beladung!F123)</f>
        <v/>
      </c>
      <c r="H123" s="88" t="str">
        <f>IF(ISBLANK(Beladung!B123),"",SUMIFS(Entladung!$D$17:$D$1001,Entladung!$B$17:$B$1001,'Ergebnis (detailliert)'!B123))</f>
        <v/>
      </c>
      <c r="I123" s="89" t="str">
        <f>IF(ISBLANK(Entladung!B123),"",Entladung!D123)</f>
        <v/>
      </c>
      <c r="J123" s="88" t="str">
        <f>IF(ISBLANK(Beladung!B123),"",SUMIFS(Entladung!$F$17:$F$1001,Entladung!$B$17:$B$1001,'Ergebnis (detailliert)'!$B$17:$B$300))</f>
        <v/>
      </c>
      <c r="K123" s="13" t="str">
        <f>IFERROR(IF(B123="","",J123*'Ergebnis (detailliert)'!G123/'Ergebnis (detailliert)'!F123),0)</f>
        <v/>
      </c>
      <c r="L123" s="56" t="str">
        <f t="shared" si="1"/>
        <v/>
      </c>
      <c r="M123" s="57" t="str">
        <f>IF(B123="","",IF(LOOKUP(B123,Stammdaten!$A$17:$A$1001,Stammdaten!$G$17:$G$1001)="Nein",0,IF(ISBLANK(Beladung!B123),"",ROUND(MIN(G123,K123)*-1,2))))</f>
        <v/>
      </c>
    </row>
    <row r="124" spans="1:13" x14ac:dyDescent="0.25">
      <c r="A124" s="142" t="str">
        <f>_xlfn.IFNA(VLOOKUP(B124,Stammdaten!$A$17:$B$300,2,FALSE),"")</f>
        <v/>
      </c>
      <c r="B124" s="125" t="str">
        <f>IF(Beladung!B124="","",Beladung!B124)</f>
        <v/>
      </c>
      <c r="C124" s="124" t="str">
        <f>IF(Beladung!C124="","",Beladung!C124)</f>
        <v/>
      </c>
      <c r="D124" s="87" t="str">
        <f>IF(ISBLANK(Beladung!B124),"",SUMIFS(Beladung!$D$17:$D$300,Beladung!$B$17:$B$300,B124))</f>
        <v/>
      </c>
      <c r="E124" s="66" t="str">
        <f>IF(ISBLANK(Beladung!B124),"",Beladung!D124)</f>
        <v/>
      </c>
      <c r="F124" s="88" t="str">
        <f>IF(ISBLANK(Beladung!B124),"",SUMIFS(Beladung!$F$17:$F$1001,Beladung!$B$17:$B$1001,'Ergebnis (detailliert)'!B124))</f>
        <v/>
      </c>
      <c r="G124" s="67" t="str">
        <f>IF(ISBLANK(Beladung!B124),"",Beladung!F124)</f>
        <v/>
      </c>
      <c r="H124" s="88" t="str">
        <f>IF(ISBLANK(Beladung!B124),"",SUMIFS(Entladung!$D$17:$D$1001,Entladung!$B$17:$B$1001,'Ergebnis (detailliert)'!B124))</f>
        <v/>
      </c>
      <c r="I124" s="89" t="str">
        <f>IF(ISBLANK(Entladung!B124),"",Entladung!D124)</f>
        <v/>
      </c>
      <c r="J124" s="88" t="str">
        <f>IF(ISBLANK(Beladung!B124),"",SUMIFS(Entladung!$F$17:$F$1001,Entladung!$B$17:$B$1001,'Ergebnis (detailliert)'!$B$17:$B$300))</f>
        <v/>
      </c>
      <c r="K124" s="13" t="str">
        <f>IFERROR(IF(B124="","",J124*'Ergebnis (detailliert)'!G124/'Ergebnis (detailliert)'!F124),0)</f>
        <v/>
      </c>
      <c r="L124" s="56" t="str">
        <f t="shared" si="1"/>
        <v/>
      </c>
      <c r="M124" s="57" t="str">
        <f>IF(B124="","",IF(LOOKUP(B124,Stammdaten!$A$17:$A$1001,Stammdaten!$G$17:$G$1001)="Nein",0,IF(ISBLANK(Beladung!B124),"",ROUND(MIN(G124,K124)*-1,2))))</f>
        <v/>
      </c>
    </row>
    <row r="125" spans="1:13" x14ac:dyDescent="0.25">
      <c r="A125" s="142" t="str">
        <f>_xlfn.IFNA(VLOOKUP(B125,Stammdaten!$A$17:$B$300,2,FALSE),"")</f>
        <v/>
      </c>
      <c r="B125" s="125" t="str">
        <f>IF(Beladung!B125="","",Beladung!B125)</f>
        <v/>
      </c>
      <c r="C125" s="124" t="str">
        <f>IF(Beladung!C125="","",Beladung!C125)</f>
        <v/>
      </c>
      <c r="D125" s="87" t="str">
        <f>IF(ISBLANK(Beladung!B125),"",SUMIFS(Beladung!$D$17:$D$300,Beladung!$B$17:$B$300,B125))</f>
        <v/>
      </c>
      <c r="E125" s="66" t="str">
        <f>IF(ISBLANK(Beladung!B125),"",Beladung!D125)</f>
        <v/>
      </c>
      <c r="F125" s="88" t="str">
        <f>IF(ISBLANK(Beladung!B125),"",SUMIFS(Beladung!$F$17:$F$1001,Beladung!$B$17:$B$1001,'Ergebnis (detailliert)'!B125))</f>
        <v/>
      </c>
      <c r="G125" s="67" t="str">
        <f>IF(ISBLANK(Beladung!B125),"",Beladung!F125)</f>
        <v/>
      </c>
      <c r="H125" s="88" t="str">
        <f>IF(ISBLANK(Beladung!B125),"",SUMIFS(Entladung!$D$17:$D$1001,Entladung!$B$17:$B$1001,'Ergebnis (detailliert)'!B125))</f>
        <v/>
      </c>
      <c r="I125" s="89" t="str">
        <f>IF(ISBLANK(Entladung!B125),"",Entladung!D125)</f>
        <v/>
      </c>
      <c r="J125" s="88" t="str">
        <f>IF(ISBLANK(Beladung!B125),"",SUMIFS(Entladung!$F$17:$F$1001,Entladung!$B$17:$B$1001,'Ergebnis (detailliert)'!$B$17:$B$300))</f>
        <v/>
      </c>
      <c r="K125" s="13" t="str">
        <f>IFERROR(IF(B125="","",J125*'Ergebnis (detailliert)'!G125/'Ergebnis (detailliert)'!F125),0)</f>
        <v/>
      </c>
      <c r="L125" s="56" t="str">
        <f t="shared" si="1"/>
        <v/>
      </c>
      <c r="M125" s="57" t="str">
        <f>IF(B125="","",IF(LOOKUP(B125,Stammdaten!$A$17:$A$1001,Stammdaten!$G$17:$G$1001)="Nein",0,IF(ISBLANK(Beladung!B125),"",ROUND(MIN(G125,K125)*-1,2))))</f>
        <v/>
      </c>
    </row>
    <row r="126" spans="1:13" x14ac:dyDescent="0.25">
      <c r="A126" s="142" t="str">
        <f>_xlfn.IFNA(VLOOKUP(B126,Stammdaten!$A$17:$B$300,2,FALSE),"")</f>
        <v/>
      </c>
      <c r="B126" s="125" t="str">
        <f>IF(Beladung!B126="","",Beladung!B126)</f>
        <v/>
      </c>
      <c r="C126" s="124" t="str">
        <f>IF(Beladung!C126="","",Beladung!C126)</f>
        <v/>
      </c>
      <c r="D126" s="87" t="str">
        <f>IF(ISBLANK(Beladung!B126),"",SUMIFS(Beladung!$D$17:$D$300,Beladung!$B$17:$B$300,B126))</f>
        <v/>
      </c>
      <c r="E126" s="66" t="str">
        <f>IF(ISBLANK(Beladung!B126),"",Beladung!D126)</f>
        <v/>
      </c>
      <c r="F126" s="88" t="str">
        <f>IF(ISBLANK(Beladung!B126),"",SUMIFS(Beladung!$F$17:$F$1001,Beladung!$B$17:$B$1001,'Ergebnis (detailliert)'!B126))</f>
        <v/>
      </c>
      <c r="G126" s="67" t="str">
        <f>IF(ISBLANK(Beladung!B126),"",Beladung!F126)</f>
        <v/>
      </c>
      <c r="H126" s="88" t="str">
        <f>IF(ISBLANK(Beladung!B126),"",SUMIFS(Entladung!$D$17:$D$1001,Entladung!$B$17:$B$1001,'Ergebnis (detailliert)'!B126))</f>
        <v/>
      </c>
      <c r="I126" s="89" t="str">
        <f>IF(ISBLANK(Entladung!B126),"",Entladung!D126)</f>
        <v/>
      </c>
      <c r="J126" s="88" t="str">
        <f>IF(ISBLANK(Beladung!B126),"",SUMIFS(Entladung!$F$17:$F$1001,Entladung!$B$17:$B$1001,'Ergebnis (detailliert)'!$B$17:$B$300))</f>
        <v/>
      </c>
      <c r="K126" s="13" t="str">
        <f>IFERROR(IF(B126="","",J126*'Ergebnis (detailliert)'!G126/'Ergebnis (detailliert)'!F126),0)</f>
        <v/>
      </c>
      <c r="L126" s="56" t="str">
        <f t="shared" si="1"/>
        <v/>
      </c>
      <c r="M126" s="57" t="str">
        <f>IF(B126="","",IF(LOOKUP(B126,Stammdaten!$A$17:$A$1001,Stammdaten!$G$17:$G$1001)="Nein",0,IF(ISBLANK(Beladung!B126),"",ROUND(MIN(G126,K126)*-1,2))))</f>
        <v/>
      </c>
    </row>
    <row r="127" spans="1:13" x14ac:dyDescent="0.25">
      <c r="A127" s="142" t="str">
        <f>_xlfn.IFNA(VLOOKUP(B127,Stammdaten!$A$17:$B$300,2,FALSE),"")</f>
        <v/>
      </c>
      <c r="B127" s="125" t="str">
        <f>IF(Beladung!B127="","",Beladung!B127)</f>
        <v/>
      </c>
      <c r="C127" s="124" t="str">
        <f>IF(Beladung!C127="","",Beladung!C127)</f>
        <v/>
      </c>
      <c r="D127" s="87" t="str">
        <f>IF(ISBLANK(Beladung!B127),"",SUMIFS(Beladung!$D$17:$D$300,Beladung!$B$17:$B$300,B127))</f>
        <v/>
      </c>
      <c r="E127" s="66" t="str">
        <f>IF(ISBLANK(Beladung!B127),"",Beladung!D127)</f>
        <v/>
      </c>
      <c r="F127" s="88" t="str">
        <f>IF(ISBLANK(Beladung!B127),"",SUMIFS(Beladung!$F$17:$F$1001,Beladung!$B$17:$B$1001,'Ergebnis (detailliert)'!B127))</f>
        <v/>
      </c>
      <c r="G127" s="67" t="str">
        <f>IF(ISBLANK(Beladung!B127),"",Beladung!F127)</f>
        <v/>
      </c>
      <c r="H127" s="88" t="str">
        <f>IF(ISBLANK(Beladung!B127),"",SUMIFS(Entladung!$D$17:$D$1001,Entladung!$B$17:$B$1001,'Ergebnis (detailliert)'!B127))</f>
        <v/>
      </c>
      <c r="I127" s="89" t="str">
        <f>IF(ISBLANK(Entladung!B127),"",Entladung!D127)</f>
        <v/>
      </c>
      <c r="J127" s="88" t="str">
        <f>IF(ISBLANK(Beladung!B127),"",SUMIFS(Entladung!$F$17:$F$1001,Entladung!$B$17:$B$1001,'Ergebnis (detailliert)'!$B$17:$B$300))</f>
        <v/>
      </c>
      <c r="K127" s="13" t="str">
        <f>IFERROR(IF(B127="","",J127*'Ergebnis (detailliert)'!G127/'Ergebnis (detailliert)'!F127),0)</f>
        <v/>
      </c>
      <c r="L127" s="56" t="str">
        <f t="shared" si="1"/>
        <v/>
      </c>
      <c r="M127" s="57" t="str">
        <f>IF(B127="","",IF(LOOKUP(B127,Stammdaten!$A$17:$A$1001,Stammdaten!$G$17:$G$1001)="Nein",0,IF(ISBLANK(Beladung!B127),"",ROUND(MIN(G127,K127)*-1,2))))</f>
        <v/>
      </c>
    </row>
    <row r="128" spans="1:13" x14ac:dyDescent="0.25">
      <c r="A128" s="142" t="str">
        <f>_xlfn.IFNA(VLOOKUP(B128,Stammdaten!$A$17:$B$300,2,FALSE),"")</f>
        <v/>
      </c>
      <c r="B128" s="125" t="str">
        <f>IF(Beladung!B128="","",Beladung!B128)</f>
        <v/>
      </c>
      <c r="C128" s="124" t="str">
        <f>IF(Beladung!C128="","",Beladung!C128)</f>
        <v/>
      </c>
      <c r="D128" s="87" t="str">
        <f>IF(ISBLANK(Beladung!B128),"",SUMIFS(Beladung!$D$17:$D$300,Beladung!$B$17:$B$300,B128))</f>
        <v/>
      </c>
      <c r="E128" s="66" t="str">
        <f>IF(ISBLANK(Beladung!B128),"",Beladung!D128)</f>
        <v/>
      </c>
      <c r="F128" s="88" t="str">
        <f>IF(ISBLANK(Beladung!B128),"",SUMIFS(Beladung!$F$17:$F$1001,Beladung!$B$17:$B$1001,'Ergebnis (detailliert)'!B128))</f>
        <v/>
      </c>
      <c r="G128" s="67" t="str">
        <f>IF(ISBLANK(Beladung!B128),"",Beladung!F128)</f>
        <v/>
      </c>
      <c r="H128" s="88" t="str">
        <f>IF(ISBLANK(Beladung!B128),"",SUMIFS(Entladung!$D$17:$D$1001,Entladung!$B$17:$B$1001,'Ergebnis (detailliert)'!B128))</f>
        <v/>
      </c>
      <c r="I128" s="89" t="str">
        <f>IF(ISBLANK(Entladung!B128),"",Entladung!D128)</f>
        <v/>
      </c>
      <c r="J128" s="88" t="str">
        <f>IF(ISBLANK(Beladung!B128),"",SUMIFS(Entladung!$F$17:$F$1001,Entladung!$B$17:$B$1001,'Ergebnis (detailliert)'!$B$17:$B$300))</f>
        <v/>
      </c>
      <c r="K128" s="13" t="str">
        <f>IFERROR(IF(B128="","",J128*'Ergebnis (detailliert)'!G128/'Ergebnis (detailliert)'!F128),0)</f>
        <v/>
      </c>
      <c r="L128" s="56" t="str">
        <f t="shared" si="1"/>
        <v/>
      </c>
      <c r="M128" s="57" t="str">
        <f>IF(B128="","",IF(LOOKUP(B128,Stammdaten!$A$17:$A$1001,Stammdaten!$G$17:$G$1001)="Nein",0,IF(ISBLANK(Beladung!B128),"",ROUND(MIN(G128,K128)*-1,2))))</f>
        <v/>
      </c>
    </row>
    <row r="129" spans="1:13" x14ac:dyDescent="0.25">
      <c r="A129" s="142" t="str">
        <f>_xlfn.IFNA(VLOOKUP(B129,Stammdaten!$A$17:$B$300,2,FALSE),"")</f>
        <v/>
      </c>
      <c r="B129" s="125" t="str">
        <f>IF(Beladung!B129="","",Beladung!B129)</f>
        <v/>
      </c>
      <c r="C129" s="124" t="str">
        <f>IF(Beladung!C129="","",Beladung!C129)</f>
        <v/>
      </c>
      <c r="D129" s="87" t="str">
        <f>IF(ISBLANK(Beladung!B129),"",SUMIFS(Beladung!$D$17:$D$300,Beladung!$B$17:$B$300,B129))</f>
        <v/>
      </c>
      <c r="E129" s="66" t="str">
        <f>IF(ISBLANK(Beladung!B129),"",Beladung!D129)</f>
        <v/>
      </c>
      <c r="F129" s="88" t="str">
        <f>IF(ISBLANK(Beladung!B129),"",SUMIFS(Beladung!$F$17:$F$1001,Beladung!$B$17:$B$1001,'Ergebnis (detailliert)'!B129))</f>
        <v/>
      </c>
      <c r="G129" s="67" t="str">
        <f>IF(ISBLANK(Beladung!B129),"",Beladung!F129)</f>
        <v/>
      </c>
      <c r="H129" s="88" t="str">
        <f>IF(ISBLANK(Beladung!B129),"",SUMIFS(Entladung!$D$17:$D$1001,Entladung!$B$17:$B$1001,'Ergebnis (detailliert)'!B129))</f>
        <v/>
      </c>
      <c r="I129" s="89" t="str">
        <f>IF(ISBLANK(Entladung!B129),"",Entladung!D129)</f>
        <v/>
      </c>
      <c r="J129" s="88" t="str">
        <f>IF(ISBLANK(Beladung!B129),"",SUMIFS(Entladung!$F$17:$F$1001,Entladung!$B$17:$B$1001,'Ergebnis (detailliert)'!$B$17:$B$300))</f>
        <v/>
      </c>
      <c r="K129" s="13" t="str">
        <f>IFERROR(IF(B129="","",J129*'Ergebnis (detailliert)'!G129/'Ergebnis (detailliert)'!F129),0)</f>
        <v/>
      </c>
      <c r="L129" s="56" t="str">
        <f t="shared" si="1"/>
        <v/>
      </c>
      <c r="M129" s="57" t="str">
        <f>IF(B129="","",IF(LOOKUP(B129,Stammdaten!$A$17:$A$1001,Stammdaten!$G$17:$G$1001)="Nein",0,IF(ISBLANK(Beladung!B129),"",ROUND(MIN(G129,K129)*-1,2))))</f>
        <v/>
      </c>
    </row>
    <row r="130" spans="1:13" x14ac:dyDescent="0.25">
      <c r="A130" s="142" t="str">
        <f>_xlfn.IFNA(VLOOKUP(B130,Stammdaten!$A$17:$B$300,2,FALSE),"")</f>
        <v/>
      </c>
      <c r="B130" s="125" t="str">
        <f>IF(Beladung!B130="","",Beladung!B130)</f>
        <v/>
      </c>
      <c r="C130" s="124" t="str">
        <f>IF(Beladung!C130="","",Beladung!C130)</f>
        <v/>
      </c>
      <c r="D130" s="87" t="str">
        <f>IF(ISBLANK(Beladung!B130),"",SUMIFS(Beladung!$D$17:$D$300,Beladung!$B$17:$B$300,B130))</f>
        <v/>
      </c>
      <c r="E130" s="66" t="str">
        <f>IF(ISBLANK(Beladung!B130),"",Beladung!D130)</f>
        <v/>
      </c>
      <c r="F130" s="88" t="str">
        <f>IF(ISBLANK(Beladung!B130),"",SUMIFS(Beladung!$F$17:$F$1001,Beladung!$B$17:$B$1001,'Ergebnis (detailliert)'!B130))</f>
        <v/>
      </c>
      <c r="G130" s="67" t="str">
        <f>IF(ISBLANK(Beladung!B130),"",Beladung!F130)</f>
        <v/>
      </c>
      <c r="H130" s="88" t="str">
        <f>IF(ISBLANK(Beladung!B130),"",SUMIFS(Entladung!$D$17:$D$1001,Entladung!$B$17:$B$1001,'Ergebnis (detailliert)'!B130))</f>
        <v/>
      </c>
      <c r="I130" s="89" t="str">
        <f>IF(ISBLANK(Entladung!B130),"",Entladung!D130)</f>
        <v/>
      </c>
      <c r="J130" s="88" t="str">
        <f>IF(ISBLANK(Beladung!B130),"",SUMIFS(Entladung!$F$17:$F$1001,Entladung!$B$17:$B$1001,'Ergebnis (detailliert)'!$B$17:$B$300))</f>
        <v/>
      </c>
      <c r="K130" s="13" t="str">
        <f>IFERROR(IF(B130="","",J130*'Ergebnis (detailliert)'!G130/'Ergebnis (detailliert)'!F130),0)</f>
        <v/>
      </c>
      <c r="L130" s="56" t="str">
        <f t="shared" si="1"/>
        <v/>
      </c>
      <c r="M130" s="57" t="str">
        <f>IF(B130="","",IF(LOOKUP(B130,Stammdaten!$A$17:$A$1001,Stammdaten!$G$17:$G$1001)="Nein",0,IF(ISBLANK(Beladung!B130),"",ROUND(MIN(G130,K130)*-1,2))))</f>
        <v/>
      </c>
    </row>
    <row r="131" spans="1:13" x14ac:dyDescent="0.25">
      <c r="A131" s="142" t="str">
        <f>_xlfn.IFNA(VLOOKUP(B131,Stammdaten!$A$17:$B$300,2,FALSE),"")</f>
        <v/>
      </c>
      <c r="B131" s="125" t="str">
        <f>IF(Beladung!B131="","",Beladung!B131)</f>
        <v/>
      </c>
      <c r="C131" s="124" t="str">
        <f>IF(Beladung!C131="","",Beladung!C131)</f>
        <v/>
      </c>
      <c r="D131" s="87" t="str">
        <f>IF(ISBLANK(Beladung!B131),"",SUMIFS(Beladung!$D$17:$D$300,Beladung!$B$17:$B$300,B131))</f>
        <v/>
      </c>
      <c r="E131" s="66" t="str">
        <f>IF(ISBLANK(Beladung!B131),"",Beladung!D131)</f>
        <v/>
      </c>
      <c r="F131" s="88" t="str">
        <f>IF(ISBLANK(Beladung!B131),"",SUMIFS(Beladung!$F$17:$F$1001,Beladung!$B$17:$B$1001,'Ergebnis (detailliert)'!B131))</f>
        <v/>
      </c>
      <c r="G131" s="67" t="str">
        <f>IF(ISBLANK(Beladung!B131),"",Beladung!F131)</f>
        <v/>
      </c>
      <c r="H131" s="88" t="str">
        <f>IF(ISBLANK(Beladung!B131),"",SUMIFS(Entladung!$D$17:$D$1001,Entladung!$B$17:$B$1001,'Ergebnis (detailliert)'!B131))</f>
        <v/>
      </c>
      <c r="I131" s="89" t="str">
        <f>IF(ISBLANK(Entladung!B131),"",Entladung!D131)</f>
        <v/>
      </c>
      <c r="J131" s="88" t="str">
        <f>IF(ISBLANK(Beladung!B131),"",SUMIFS(Entladung!$F$17:$F$1001,Entladung!$B$17:$B$1001,'Ergebnis (detailliert)'!$B$17:$B$300))</f>
        <v/>
      </c>
      <c r="K131" s="13" t="str">
        <f>IFERROR(IF(B131="","",J131*'Ergebnis (detailliert)'!G131/'Ergebnis (detailliert)'!F131),0)</f>
        <v/>
      </c>
      <c r="L131" s="56" t="str">
        <f t="shared" si="1"/>
        <v/>
      </c>
      <c r="M131" s="57" t="str">
        <f>IF(B131="","",IF(LOOKUP(B131,Stammdaten!$A$17:$A$1001,Stammdaten!$G$17:$G$1001)="Nein",0,IF(ISBLANK(Beladung!B131),"",ROUND(MIN(G131,K131)*-1,2))))</f>
        <v/>
      </c>
    </row>
    <row r="132" spans="1:13" x14ac:dyDescent="0.25">
      <c r="A132" s="142" t="str">
        <f>_xlfn.IFNA(VLOOKUP(B132,Stammdaten!$A$17:$B$300,2,FALSE),"")</f>
        <v/>
      </c>
      <c r="B132" s="125" t="str">
        <f>IF(Beladung!B132="","",Beladung!B132)</f>
        <v/>
      </c>
      <c r="C132" s="124" t="str">
        <f>IF(Beladung!C132="","",Beladung!C132)</f>
        <v/>
      </c>
      <c r="D132" s="87" t="str">
        <f>IF(ISBLANK(Beladung!B132),"",SUMIFS(Beladung!$D$17:$D$300,Beladung!$B$17:$B$300,B132))</f>
        <v/>
      </c>
      <c r="E132" s="66" t="str">
        <f>IF(ISBLANK(Beladung!B132),"",Beladung!D132)</f>
        <v/>
      </c>
      <c r="F132" s="88" t="str">
        <f>IF(ISBLANK(Beladung!B132),"",SUMIFS(Beladung!$F$17:$F$1001,Beladung!$B$17:$B$1001,'Ergebnis (detailliert)'!B132))</f>
        <v/>
      </c>
      <c r="G132" s="67" t="str">
        <f>IF(ISBLANK(Beladung!B132),"",Beladung!F132)</f>
        <v/>
      </c>
      <c r="H132" s="88" t="str">
        <f>IF(ISBLANK(Beladung!B132),"",SUMIFS(Entladung!$D$17:$D$1001,Entladung!$B$17:$B$1001,'Ergebnis (detailliert)'!B132))</f>
        <v/>
      </c>
      <c r="I132" s="89" t="str">
        <f>IF(ISBLANK(Entladung!B132),"",Entladung!D132)</f>
        <v/>
      </c>
      <c r="J132" s="88" t="str">
        <f>IF(ISBLANK(Beladung!B132),"",SUMIFS(Entladung!$F$17:$F$1001,Entladung!$B$17:$B$1001,'Ergebnis (detailliert)'!$B$17:$B$300))</f>
        <v/>
      </c>
      <c r="K132" s="13" t="str">
        <f>IFERROR(IF(B132="","",J132*'Ergebnis (detailliert)'!G132/'Ergebnis (detailliert)'!F132),0)</f>
        <v/>
      </c>
      <c r="L132" s="56" t="str">
        <f t="shared" si="1"/>
        <v/>
      </c>
      <c r="M132" s="57" t="str">
        <f>IF(B132="","",IF(LOOKUP(B132,Stammdaten!$A$17:$A$1001,Stammdaten!$G$17:$G$1001)="Nein",0,IF(ISBLANK(Beladung!B132),"",ROUND(MIN(G132,K132)*-1,2))))</f>
        <v/>
      </c>
    </row>
    <row r="133" spans="1:13" x14ac:dyDescent="0.25">
      <c r="A133" s="142" t="str">
        <f>_xlfn.IFNA(VLOOKUP(B133,Stammdaten!$A$17:$B$300,2,FALSE),"")</f>
        <v/>
      </c>
      <c r="B133" s="125" t="str">
        <f>IF(Beladung!B133="","",Beladung!B133)</f>
        <v/>
      </c>
      <c r="C133" s="124" t="str">
        <f>IF(Beladung!C133="","",Beladung!C133)</f>
        <v/>
      </c>
      <c r="D133" s="87" t="str">
        <f>IF(ISBLANK(Beladung!B133),"",SUMIFS(Beladung!$D$17:$D$300,Beladung!$B$17:$B$300,B133))</f>
        <v/>
      </c>
      <c r="E133" s="66" t="str">
        <f>IF(ISBLANK(Beladung!B133),"",Beladung!D133)</f>
        <v/>
      </c>
      <c r="F133" s="88" t="str">
        <f>IF(ISBLANK(Beladung!B133),"",SUMIFS(Beladung!$F$17:$F$1001,Beladung!$B$17:$B$1001,'Ergebnis (detailliert)'!B133))</f>
        <v/>
      </c>
      <c r="G133" s="67" t="str">
        <f>IF(ISBLANK(Beladung!B133),"",Beladung!F133)</f>
        <v/>
      </c>
      <c r="H133" s="88" t="str">
        <f>IF(ISBLANK(Beladung!B133),"",SUMIFS(Entladung!$D$17:$D$1001,Entladung!$B$17:$B$1001,'Ergebnis (detailliert)'!B133))</f>
        <v/>
      </c>
      <c r="I133" s="89" t="str">
        <f>IF(ISBLANK(Entladung!B133),"",Entladung!D133)</f>
        <v/>
      </c>
      <c r="J133" s="88" t="str">
        <f>IF(ISBLANK(Beladung!B133),"",SUMIFS(Entladung!$F$17:$F$1001,Entladung!$B$17:$B$1001,'Ergebnis (detailliert)'!$B$17:$B$300))</f>
        <v/>
      </c>
      <c r="K133" s="13" t="str">
        <f>IFERROR(IF(B133="","",J133*'Ergebnis (detailliert)'!G133/'Ergebnis (detailliert)'!F133),0)</f>
        <v/>
      </c>
      <c r="L133" s="56" t="str">
        <f t="shared" si="1"/>
        <v/>
      </c>
      <c r="M133" s="57" t="str">
        <f>IF(B133="","",IF(LOOKUP(B133,Stammdaten!$A$17:$A$1001,Stammdaten!$G$17:$G$1001)="Nein",0,IF(ISBLANK(Beladung!B133),"",ROUND(MIN(G133,K133)*-1,2))))</f>
        <v/>
      </c>
    </row>
    <row r="134" spans="1:13" x14ac:dyDescent="0.25">
      <c r="A134" s="142" t="str">
        <f>_xlfn.IFNA(VLOOKUP(B134,Stammdaten!$A$17:$B$300,2,FALSE),"")</f>
        <v/>
      </c>
      <c r="B134" s="125" t="str">
        <f>IF(Beladung!B134="","",Beladung!B134)</f>
        <v/>
      </c>
      <c r="C134" s="124" t="str">
        <f>IF(Beladung!C134="","",Beladung!C134)</f>
        <v/>
      </c>
      <c r="D134" s="87" t="str">
        <f>IF(ISBLANK(Beladung!B134),"",SUMIFS(Beladung!$D$17:$D$300,Beladung!$B$17:$B$300,B134))</f>
        <v/>
      </c>
      <c r="E134" s="66" t="str">
        <f>IF(ISBLANK(Beladung!B134),"",Beladung!D134)</f>
        <v/>
      </c>
      <c r="F134" s="88" t="str">
        <f>IF(ISBLANK(Beladung!B134),"",SUMIFS(Beladung!$F$17:$F$1001,Beladung!$B$17:$B$1001,'Ergebnis (detailliert)'!B134))</f>
        <v/>
      </c>
      <c r="G134" s="67" t="str">
        <f>IF(ISBLANK(Beladung!B134),"",Beladung!F134)</f>
        <v/>
      </c>
      <c r="H134" s="88" t="str">
        <f>IF(ISBLANK(Beladung!B134),"",SUMIFS(Entladung!$D$17:$D$1001,Entladung!$B$17:$B$1001,'Ergebnis (detailliert)'!B134))</f>
        <v/>
      </c>
      <c r="I134" s="89" t="str">
        <f>IF(ISBLANK(Entladung!B134),"",Entladung!D134)</f>
        <v/>
      </c>
      <c r="J134" s="88" t="str">
        <f>IF(ISBLANK(Beladung!B134),"",SUMIFS(Entladung!$F$17:$F$1001,Entladung!$B$17:$B$1001,'Ergebnis (detailliert)'!$B$17:$B$300))</f>
        <v/>
      </c>
      <c r="K134" s="13" t="str">
        <f>IFERROR(IF(B134="","",J134*'Ergebnis (detailliert)'!G134/'Ergebnis (detailliert)'!F134),0)</f>
        <v/>
      </c>
      <c r="L134" s="56" t="str">
        <f t="shared" si="1"/>
        <v/>
      </c>
      <c r="M134" s="57" t="str">
        <f>IF(B134="","",IF(LOOKUP(B134,Stammdaten!$A$17:$A$1001,Stammdaten!$G$17:$G$1001)="Nein",0,IF(ISBLANK(Beladung!B134),"",ROUND(MIN(G134,K134)*-1,2))))</f>
        <v/>
      </c>
    </row>
    <row r="135" spans="1:13" x14ac:dyDescent="0.25">
      <c r="A135" s="142" t="str">
        <f>_xlfn.IFNA(VLOOKUP(B135,Stammdaten!$A$17:$B$300,2,FALSE),"")</f>
        <v/>
      </c>
      <c r="B135" s="125" t="str">
        <f>IF(Beladung!B135="","",Beladung!B135)</f>
        <v/>
      </c>
      <c r="C135" s="124" t="str">
        <f>IF(Beladung!C135="","",Beladung!C135)</f>
        <v/>
      </c>
      <c r="D135" s="87" t="str">
        <f>IF(ISBLANK(Beladung!B135),"",SUMIFS(Beladung!$D$17:$D$300,Beladung!$B$17:$B$300,B135))</f>
        <v/>
      </c>
      <c r="E135" s="66" t="str">
        <f>IF(ISBLANK(Beladung!B135),"",Beladung!D135)</f>
        <v/>
      </c>
      <c r="F135" s="88" t="str">
        <f>IF(ISBLANK(Beladung!B135),"",SUMIFS(Beladung!$F$17:$F$1001,Beladung!$B$17:$B$1001,'Ergebnis (detailliert)'!B135))</f>
        <v/>
      </c>
      <c r="G135" s="67" t="str">
        <f>IF(ISBLANK(Beladung!B135),"",Beladung!F135)</f>
        <v/>
      </c>
      <c r="H135" s="88" t="str">
        <f>IF(ISBLANK(Beladung!B135),"",SUMIFS(Entladung!$D$17:$D$1001,Entladung!$B$17:$B$1001,'Ergebnis (detailliert)'!B135))</f>
        <v/>
      </c>
      <c r="I135" s="89" t="str">
        <f>IF(ISBLANK(Entladung!B135),"",Entladung!D135)</f>
        <v/>
      </c>
      <c r="J135" s="88" t="str">
        <f>IF(ISBLANK(Beladung!B135),"",SUMIFS(Entladung!$F$17:$F$1001,Entladung!$B$17:$B$1001,'Ergebnis (detailliert)'!$B$17:$B$300))</f>
        <v/>
      </c>
      <c r="K135" s="13" t="str">
        <f>IFERROR(IF(B135="","",J135*'Ergebnis (detailliert)'!G135/'Ergebnis (detailliert)'!F135),0)</f>
        <v/>
      </c>
      <c r="L135" s="56" t="str">
        <f t="shared" si="1"/>
        <v/>
      </c>
      <c r="M135" s="57" t="str">
        <f>IF(B135="","",IF(LOOKUP(B135,Stammdaten!$A$17:$A$1001,Stammdaten!$G$17:$G$1001)="Nein",0,IF(ISBLANK(Beladung!B135),"",ROUND(MIN(G135,K135)*-1,2))))</f>
        <v/>
      </c>
    </row>
    <row r="136" spans="1:13" x14ac:dyDescent="0.25">
      <c r="A136" s="142" t="str">
        <f>_xlfn.IFNA(VLOOKUP(B136,Stammdaten!$A$17:$B$300,2,FALSE),"")</f>
        <v/>
      </c>
      <c r="B136" s="125" t="str">
        <f>IF(Beladung!B136="","",Beladung!B136)</f>
        <v/>
      </c>
      <c r="C136" s="124" t="str">
        <f>IF(Beladung!C136="","",Beladung!C136)</f>
        <v/>
      </c>
      <c r="D136" s="87" t="str">
        <f>IF(ISBLANK(Beladung!B136),"",SUMIFS(Beladung!$D$17:$D$300,Beladung!$B$17:$B$300,B136))</f>
        <v/>
      </c>
      <c r="E136" s="66" t="str">
        <f>IF(ISBLANK(Beladung!B136),"",Beladung!D136)</f>
        <v/>
      </c>
      <c r="F136" s="88" t="str">
        <f>IF(ISBLANK(Beladung!B136),"",SUMIFS(Beladung!$F$17:$F$1001,Beladung!$B$17:$B$1001,'Ergebnis (detailliert)'!B136))</f>
        <v/>
      </c>
      <c r="G136" s="67" t="str">
        <f>IF(ISBLANK(Beladung!B136),"",Beladung!F136)</f>
        <v/>
      </c>
      <c r="H136" s="88" t="str">
        <f>IF(ISBLANK(Beladung!B136),"",SUMIFS(Entladung!$D$17:$D$1001,Entladung!$B$17:$B$1001,'Ergebnis (detailliert)'!B136))</f>
        <v/>
      </c>
      <c r="I136" s="89" t="str">
        <f>IF(ISBLANK(Entladung!B136),"",Entladung!D136)</f>
        <v/>
      </c>
      <c r="J136" s="88" t="str">
        <f>IF(ISBLANK(Beladung!B136),"",SUMIFS(Entladung!$F$17:$F$1001,Entladung!$B$17:$B$1001,'Ergebnis (detailliert)'!$B$17:$B$300))</f>
        <v/>
      </c>
      <c r="K136" s="13" t="str">
        <f>IFERROR(IF(B136="","",J136*'Ergebnis (detailliert)'!G136/'Ergebnis (detailliert)'!F136),0)</f>
        <v/>
      </c>
      <c r="L136" s="56" t="str">
        <f t="shared" si="1"/>
        <v/>
      </c>
      <c r="M136" s="57" t="str">
        <f>IF(B136="","",IF(LOOKUP(B136,Stammdaten!$A$17:$A$1001,Stammdaten!$G$17:$G$1001)="Nein",0,IF(ISBLANK(Beladung!B136),"",ROUND(MIN(G136,K136)*-1,2))))</f>
        <v/>
      </c>
    </row>
    <row r="137" spans="1:13" x14ac:dyDescent="0.25">
      <c r="A137" s="142" t="str">
        <f>_xlfn.IFNA(VLOOKUP(B137,Stammdaten!$A$17:$B$300,2,FALSE),"")</f>
        <v/>
      </c>
      <c r="B137" s="125" t="str">
        <f>IF(Beladung!B137="","",Beladung!B137)</f>
        <v/>
      </c>
      <c r="C137" s="124" t="str">
        <f>IF(Beladung!C137="","",Beladung!C137)</f>
        <v/>
      </c>
      <c r="D137" s="87" t="str">
        <f>IF(ISBLANK(Beladung!B137),"",SUMIFS(Beladung!$D$17:$D$300,Beladung!$B$17:$B$300,B137))</f>
        <v/>
      </c>
      <c r="E137" s="66" t="str">
        <f>IF(ISBLANK(Beladung!B137),"",Beladung!D137)</f>
        <v/>
      </c>
      <c r="F137" s="88" t="str">
        <f>IF(ISBLANK(Beladung!B137),"",SUMIFS(Beladung!$F$17:$F$1001,Beladung!$B$17:$B$1001,'Ergebnis (detailliert)'!B137))</f>
        <v/>
      </c>
      <c r="G137" s="67" t="str">
        <f>IF(ISBLANK(Beladung!B137),"",Beladung!F137)</f>
        <v/>
      </c>
      <c r="H137" s="88" t="str">
        <f>IF(ISBLANK(Beladung!B137),"",SUMIFS(Entladung!$D$17:$D$1001,Entladung!$B$17:$B$1001,'Ergebnis (detailliert)'!B137))</f>
        <v/>
      </c>
      <c r="I137" s="89" t="str">
        <f>IF(ISBLANK(Entladung!B137),"",Entladung!D137)</f>
        <v/>
      </c>
      <c r="J137" s="88" t="str">
        <f>IF(ISBLANK(Beladung!B137),"",SUMIFS(Entladung!$F$17:$F$1001,Entladung!$B$17:$B$1001,'Ergebnis (detailliert)'!$B$17:$B$300))</f>
        <v/>
      </c>
      <c r="K137" s="13" t="str">
        <f>IFERROR(IF(B137="","",J137*'Ergebnis (detailliert)'!G137/'Ergebnis (detailliert)'!F137),0)</f>
        <v/>
      </c>
      <c r="L137" s="56" t="str">
        <f t="shared" si="1"/>
        <v/>
      </c>
      <c r="M137" s="57" t="str">
        <f>IF(B137="","",IF(LOOKUP(B137,Stammdaten!$A$17:$A$1001,Stammdaten!$G$17:$G$1001)="Nein",0,IF(ISBLANK(Beladung!B137),"",ROUND(MIN(G137,K137)*-1,2))))</f>
        <v/>
      </c>
    </row>
    <row r="138" spans="1:13" x14ac:dyDescent="0.25">
      <c r="A138" s="142" t="str">
        <f>_xlfn.IFNA(VLOOKUP(B138,Stammdaten!$A$17:$B$300,2,FALSE),"")</f>
        <v/>
      </c>
      <c r="B138" s="125" t="str">
        <f>IF(Beladung!B138="","",Beladung!B138)</f>
        <v/>
      </c>
      <c r="C138" s="124" t="str">
        <f>IF(Beladung!C138="","",Beladung!C138)</f>
        <v/>
      </c>
      <c r="D138" s="87" t="str">
        <f>IF(ISBLANK(Beladung!B138),"",SUMIFS(Beladung!$D$17:$D$300,Beladung!$B$17:$B$300,B138))</f>
        <v/>
      </c>
      <c r="E138" s="66" t="str">
        <f>IF(ISBLANK(Beladung!B138),"",Beladung!D138)</f>
        <v/>
      </c>
      <c r="F138" s="88" t="str">
        <f>IF(ISBLANK(Beladung!B138),"",SUMIFS(Beladung!$F$17:$F$1001,Beladung!$B$17:$B$1001,'Ergebnis (detailliert)'!B138))</f>
        <v/>
      </c>
      <c r="G138" s="67" t="str">
        <f>IF(ISBLANK(Beladung!B138),"",Beladung!F138)</f>
        <v/>
      </c>
      <c r="H138" s="88" t="str">
        <f>IF(ISBLANK(Beladung!B138),"",SUMIFS(Entladung!$D$17:$D$1001,Entladung!$B$17:$B$1001,'Ergebnis (detailliert)'!B138))</f>
        <v/>
      </c>
      <c r="I138" s="89" t="str">
        <f>IF(ISBLANK(Entladung!B138),"",Entladung!D138)</f>
        <v/>
      </c>
      <c r="J138" s="88" t="str">
        <f>IF(ISBLANK(Beladung!B138),"",SUMIFS(Entladung!$F$17:$F$1001,Entladung!$B$17:$B$1001,'Ergebnis (detailliert)'!$B$17:$B$300))</f>
        <v/>
      </c>
      <c r="K138" s="13" t="str">
        <f>IFERROR(IF(B138="","",J138*'Ergebnis (detailliert)'!G138/'Ergebnis (detailliert)'!F138),0)</f>
        <v/>
      </c>
      <c r="L138" s="56" t="str">
        <f t="shared" si="1"/>
        <v/>
      </c>
      <c r="M138" s="57" t="str">
        <f>IF(B138="","",IF(LOOKUP(B138,Stammdaten!$A$17:$A$1001,Stammdaten!$G$17:$G$1001)="Nein",0,IF(ISBLANK(Beladung!B138),"",ROUND(MIN(G138,K138)*-1,2))))</f>
        <v/>
      </c>
    </row>
    <row r="139" spans="1:13" x14ac:dyDescent="0.25">
      <c r="A139" s="142" t="str">
        <f>_xlfn.IFNA(VLOOKUP(B139,Stammdaten!$A$17:$B$300,2,FALSE),"")</f>
        <v/>
      </c>
      <c r="B139" s="125" t="str">
        <f>IF(Beladung!B139="","",Beladung!B139)</f>
        <v/>
      </c>
      <c r="C139" s="124" t="str">
        <f>IF(Beladung!C139="","",Beladung!C139)</f>
        <v/>
      </c>
      <c r="D139" s="87" t="str">
        <f>IF(ISBLANK(Beladung!B139),"",SUMIFS(Beladung!$D$17:$D$300,Beladung!$B$17:$B$300,B139))</f>
        <v/>
      </c>
      <c r="E139" s="66" t="str">
        <f>IF(ISBLANK(Beladung!B139),"",Beladung!D139)</f>
        <v/>
      </c>
      <c r="F139" s="88" t="str">
        <f>IF(ISBLANK(Beladung!B139),"",SUMIFS(Beladung!$F$17:$F$1001,Beladung!$B$17:$B$1001,'Ergebnis (detailliert)'!B139))</f>
        <v/>
      </c>
      <c r="G139" s="67" t="str">
        <f>IF(ISBLANK(Beladung!B139),"",Beladung!F139)</f>
        <v/>
      </c>
      <c r="H139" s="88" t="str">
        <f>IF(ISBLANK(Beladung!B139),"",SUMIFS(Entladung!$D$17:$D$1001,Entladung!$B$17:$B$1001,'Ergebnis (detailliert)'!B139))</f>
        <v/>
      </c>
      <c r="I139" s="89" t="str">
        <f>IF(ISBLANK(Entladung!B139),"",Entladung!D139)</f>
        <v/>
      </c>
      <c r="J139" s="88" t="str">
        <f>IF(ISBLANK(Beladung!B139),"",SUMIFS(Entladung!$F$17:$F$1001,Entladung!$B$17:$B$1001,'Ergebnis (detailliert)'!$B$17:$B$300))</f>
        <v/>
      </c>
      <c r="K139" s="13" t="str">
        <f>IFERROR(IF(B139="","",J139*'Ergebnis (detailliert)'!G139/'Ergebnis (detailliert)'!F139),0)</f>
        <v/>
      </c>
      <c r="L139" s="56" t="str">
        <f t="shared" si="1"/>
        <v/>
      </c>
      <c r="M139" s="57" t="str">
        <f>IF(B139="","",IF(LOOKUP(B139,Stammdaten!$A$17:$A$1001,Stammdaten!$G$17:$G$1001)="Nein",0,IF(ISBLANK(Beladung!B139),"",ROUND(MIN(G139,K139)*-1,2))))</f>
        <v/>
      </c>
    </row>
    <row r="140" spans="1:13" x14ac:dyDescent="0.25">
      <c r="A140" s="142" t="str">
        <f>_xlfn.IFNA(VLOOKUP(B140,Stammdaten!$A$17:$B$300,2,FALSE),"")</f>
        <v/>
      </c>
      <c r="B140" s="125" t="str">
        <f>IF(Beladung!B140="","",Beladung!B140)</f>
        <v/>
      </c>
      <c r="C140" s="124" t="str">
        <f>IF(Beladung!C140="","",Beladung!C140)</f>
        <v/>
      </c>
      <c r="D140" s="87" t="str">
        <f>IF(ISBLANK(Beladung!B140),"",SUMIFS(Beladung!$D$17:$D$300,Beladung!$B$17:$B$300,B140))</f>
        <v/>
      </c>
      <c r="E140" s="66" t="str">
        <f>IF(ISBLANK(Beladung!B140),"",Beladung!D140)</f>
        <v/>
      </c>
      <c r="F140" s="88" t="str">
        <f>IF(ISBLANK(Beladung!B140),"",SUMIFS(Beladung!$F$17:$F$1001,Beladung!$B$17:$B$1001,'Ergebnis (detailliert)'!B140))</f>
        <v/>
      </c>
      <c r="G140" s="67" t="str">
        <f>IF(ISBLANK(Beladung!B140),"",Beladung!F140)</f>
        <v/>
      </c>
      <c r="H140" s="88" t="str">
        <f>IF(ISBLANK(Beladung!B140),"",SUMIFS(Entladung!$D$17:$D$1001,Entladung!$B$17:$B$1001,'Ergebnis (detailliert)'!B140))</f>
        <v/>
      </c>
      <c r="I140" s="89" t="str">
        <f>IF(ISBLANK(Entladung!B140),"",Entladung!D140)</f>
        <v/>
      </c>
      <c r="J140" s="88" t="str">
        <f>IF(ISBLANK(Beladung!B140),"",SUMIFS(Entladung!$F$17:$F$1001,Entladung!$B$17:$B$1001,'Ergebnis (detailliert)'!$B$17:$B$300))</f>
        <v/>
      </c>
      <c r="K140" s="13" t="str">
        <f>IFERROR(IF(B140="","",J140*'Ergebnis (detailliert)'!G140/'Ergebnis (detailliert)'!F140),0)</f>
        <v/>
      </c>
      <c r="L140" s="56" t="str">
        <f t="shared" si="1"/>
        <v/>
      </c>
      <c r="M140" s="57" t="str">
        <f>IF(B140="","",IF(LOOKUP(B140,Stammdaten!$A$17:$A$1001,Stammdaten!$G$17:$G$1001)="Nein",0,IF(ISBLANK(Beladung!B140),"",ROUND(MIN(G140,K140)*-1,2))))</f>
        <v/>
      </c>
    </row>
    <row r="141" spans="1:13" x14ac:dyDescent="0.25">
      <c r="A141" s="142" t="str">
        <f>_xlfn.IFNA(VLOOKUP(B141,Stammdaten!$A$17:$B$300,2,FALSE),"")</f>
        <v/>
      </c>
      <c r="B141" s="125" t="str">
        <f>IF(Beladung!B141="","",Beladung!B141)</f>
        <v/>
      </c>
      <c r="C141" s="124" t="str">
        <f>IF(Beladung!C141="","",Beladung!C141)</f>
        <v/>
      </c>
      <c r="D141" s="87" t="str">
        <f>IF(ISBLANK(Beladung!B141),"",SUMIFS(Beladung!$D$17:$D$300,Beladung!$B$17:$B$300,B141))</f>
        <v/>
      </c>
      <c r="E141" s="66" t="str">
        <f>IF(ISBLANK(Beladung!B141),"",Beladung!D141)</f>
        <v/>
      </c>
      <c r="F141" s="88" t="str">
        <f>IF(ISBLANK(Beladung!B141),"",SUMIFS(Beladung!$F$17:$F$1001,Beladung!$B$17:$B$1001,'Ergebnis (detailliert)'!B141))</f>
        <v/>
      </c>
      <c r="G141" s="67" t="str">
        <f>IF(ISBLANK(Beladung!B141),"",Beladung!F141)</f>
        <v/>
      </c>
      <c r="H141" s="88" t="str">
        <f>IF(ISBLANK(Beladung!B141),"",SUMIFS(Entladung!$D$17:$D$1001,Entladung!$B$17:$B$1001,'Ergebnis (detailliert)'!B141))</f>
        <v/>
      </c>
      <c r="I141" s="89" t="str">
        <f>IF(ISBLANK(Entladung!B141),"",Entladung!D141)</f>
        <v/>
      </c>
      <c r="J141" s="88" t="str">
        <f>IF(ISBLANK(Beladung!B141),"",SUMIFS(Entladung!$F$17:$F$1001,Entladung!$B$17:$B$1001,'Ergebnis (detailliert)'!$B$17:$B$300))</f>
        <v/>
      </c>
      <c r="K141" s="13" t="str">
        <f>IFERROR(IF(B141="","",J141*'Ergebnis (detailliert)'!G141/'Ergebnis (detailliert)'!F141),0)</f>
        <v/>
      </c>
      <c r="L141" s="56" t="str">
        <f t="shared" si="1"/>
        <v/>
      </c>
      <c r="M141" s="57" t="str">
        <f>IF(B141="","",IF(LOOKUP(B141,Stammdaten!$A$17:$A$1001,Stammdaten!$G$17:$G$1001)="Nein",0,IF(ISBLANK(Beladung!B141),"",ROUND(MIN(G141,K141)*-1,2))))</f>
        <v/>
      </c>
    </row>
    <row r="142" spans="1:13" x14ac:dyDescent="0.25">
      <c r="A142" s="142" t="str">
        <f>_xlfn.IFNA(VLOOKUP(B142,Stammdaten!$A$17:$B$300,2,FALSE),"")</f>
        <v/>
      </c>
      <c r="B142" s="125" t="str">
        <f>IF(Beladung!B142="","",Beladung!B142)</f>
        <v/>
      </c>
      <c r="C142" s="124" t="str">
        <f>IF(Beladung!C142="","",Beladung!C142)</f>
        <v/>
      </c>
      <c r="D142" s="87" t="str">
        <f>IF(ISBLANK(Beladung!B142),"",SUMIFS(Beladung!$D$17:$D$300,Beladung!$B$17:$B$300,B142))</f>
        <v/>
      </c>
      <c r="E142" s="66" t="str">
        <f>IF(ISBLANK(Beladung!B142),"",Beladung!D142)</f>
        <v/>
      </c>
      <c r="F142" s="88" t="str">
        <f>IF(ISBLANK(Beladung!B142),"",SUMIFS(Beladung!$F$17:$F$1001,Beladung!$B$17:$B$1001,'Ergebnis (detailliert)'!B142))</f>
        <v/>
      </c>
      <c r="G142" s="67" t="str">
        <f>IF(ISBLANK(Beladung!B142),"",Beladung!F142)</f>
        <v/>
      </c>
      <c r="H142" s="88" t="str">
        <f>IF(ISBLANK(Beladung!B142),"",SUMIFS(Entladung!$D$17:$D$1001,Entladung!$B$17:$B$1001,'Ergebnis (detailliert)'!B142))</f>
        <v/>
      </c>
      <c r="I142" s="89" t="str">
        <f>IF(ISBLANK(Entladung!B142),"",Entladung!D142)</f>
        <v/>
      </c>
      <c r="J142" s="88" t="str">
        <f>IF(ISBLANK(Beladung!B142),"",SUMIFS(Entladung!$F$17:$F$1001,Entladung!$B$17:$B$1001,'Ergebnis (detailliert)'!$B$17:$B$300))</f>
        <v/>
      </c>
      <c r="K142" s="13" t="str">
        <f>IFERROR(IF(B142="","",J142*'Ergebnis (detailliert)'!G142/'Ergebnis (detailliert)'!F142),0)</f>
        <v/>
      </c>
      <c r="L142" s="56" t="str">
        <f t="shared" si="1"/>
        <v/>
      </c>
      <c r="M142" s="57" t="str">
        <f>IF(B142="","",IF(LOOKUP(B142,Stammdaten!$A$17:$A$1001,Stammdaten!$G$17:$G$1001)="Nein",0,IF(ISBLANK(Beladung!B142),"",ROUND(MIN(G142,K142)*-1,2))))</f>
        <v/>
      </c>
    </row>
    <row r="143" spans="1:13" x14ac:dyDescent="0.25">
      <c r="A143" s="142" t="str">
        <f>_xlfn.IFNA(VLOOKUP(B143,Stammdaten!$A$17:$B$300,2,FALSE),"")</f>
        <v/>
      </c>
      <c r="B143" s="125" t="str">
        <f>IF(Beladung!B143="","",Beladung!B143)</f>
        <v/>
      </c>
      <c r="C143" s="124" t="str">
        <f>IF(Beladung!C143="","",Beladung!C143)</f>
        <v/>
      </c>
      <c r="D143" s="87" t="str">
        <f>IF(ISBLANK(Beladung!B143),"",SUMIFS(Beladung!$D$17:$D$300,Beladung!$B$17:$B$300,B143))</f>
        <v/>
      </c>
      <c r="E143" s="66" t="str">
        <f>IF(ISBLANK(Beladung!B143),"",Beladung!D143)</f>
        <v/>
      </c>
      <c r="F143" s="88" t="str">
        <f>IF(ISBLANK(Beladung!B143),"",SUMIFS(Beladung!$F$17:$F$1001,Beladung!$B$17:$B$1001,'Ergebnis (detailliert)'!B143))</f>
        <v/>
      </c>
      <c r="G143" s="67" t="str">
        <f>IF(ISBLANK(Beladung!B143),"",Beladung!F143)</f>
        <v/>
      </c>
      <c r="H143" s="88" t="str">
        <f>IF(ISBLANK(Beladung!B143),"",SUMIFS(Entladung!$D$17:$D$1001,Entladung!$B$17:$B$1001,'Ergebnis (detailliert)'!B143))</f>
        <v/>
      </c>
      <c r="I143" s="89" t="str">
        <f>IF(ISBLANK(Entladung!B143),"",Entladung!D143)</f>
        <v/>
      </c>
      <c r="J143" s="88" t="str">
        <f>IF(ISBLANK(Beladung!B143),"",SUMIFS(Entladung!$F$17:$F$1001,Entladung!$B$17:$B$1001,'Ergebnis (detailliert)'!$B$17:$B$300))</f>
        <v/>
      </c>
      <c r="K143" s="13" t="str">
        <f>IFERROR(IF(B143="","",J143*'Ergebnis (detailliert)'!G143/'Ergebnis (detailliert)'!F143),0)</f>
        <v/>
      </c>
      <c r="L143" s="56" t="str">
        <f t="shared" si="1"/>
        <v/>
      </c>
      <c r="M143" s="57" t="str">
        <f>IF(B143="","",IF(LOOKUP(B143,Stammdaten!$A$17:$A$1001,Stammdaten!$G$17:$G$1001)="Nein",0,IF(ISBLANK(Beladung!B143),"",ROUND(MIN(G143,K143)*-1,2))))</f>
        <v/>
      </c>
    </row>
    <row r="144" spans="1:13" x14ac:dyDescent="0.25">
      <c r="A144" s="142" t="str">
        <f>_xlfn.IFNA(VLOOKUP(B144,Stammdaten!$A$17:$B$300,2,FALSE),"")</f>
        <v/>
      </c>
      <c r="B144" s="125" t="str">
        <f>IF(Beladung!B144="","",Beladung!B144)</f>
        <v/>
      </c>
      <c r="C144" s="124" t="str">
        <f>IF(Beladung!C144="","",Beladung!C144)</f>
        <v/>
      </c>
      <c r="D144" s="87" t="str">
        <f>IF(ISBLANK(Beladung!B144),"",SUMIFS(Beladung!$D$17:$D$300,Beladung!$B$17:$B$300,B144))</f>
        <v/>
      </c>
      <c r="E144" s="66" t="str">
        <f>IF(ISBLANK(Beladung!B144),"",Beladung!D144)</f>
        <v/>
      </c>
      <c r="F144" s="88" t="str">
        <f>IF(ISBLANK(Beladung!B144),"",SUMIFS(Beladung!$F$17:$F$1001,Beladung!$B$17:$B$1001,'Ergebnis (detailliert)'!B144))</f>
        <v/>
      </c>
      <c r="G144" s="67" t="str">
        <f>IF(ISBLANK(Beladung!B144),"",Beladung!F144)</f>
        <v/>
      </c>
      <c r="H144" s="88" t="str">
        <f>IF(ISBLANK(Beladung!B144),"",SUMIFS(Entladung!$D$17:$D$1001,Entladung!$B$17:$B$1001,'Ergebnis (detailliert)'!B144))</f>
        <v/>
      </c>
      <c r="I144" s="89" t="str">
        <f>IF(ISBLANK(Entladung!B144),"",Entladung!D144)</f>
        <v/>
      </c>
      <c r="J144" s="88" t="str">
        <f>IF(ISBLANK(Beladung!B144),"",SUMIFS(Entladung!$F$17:$F$1001,Entladung!$B$17:$B$1001,'Ergebnis (detailliert)'!$B$17:$B$300))</f>
        <v/>
      </c>
      <c r="K144" s="13" t="str">
        <f>IFERROR(IF(B144="","",J144*'Ergebnis (detailliert)'!G144/'Ergebnis (detailliert)'!F144),0)</f>
        <v/>
      </c>
      <c r="L144" s="56" t="str">
        <f t="shared" si="1"/>
        <v/>
      </c>
      <c r="M144" s="57" t="str">
        <f>IF(B144="","",IF(LOOKUP(B144,Stammdaten!$A$17:$A$1001,Stammdaten!$G$17:$G$1001)="Nein",0,IF(ISBLANK(Beladung!B144),"",ROUND(MIN(G144,K144)*-1,2))))</f>
        <v/>
      </c>
    </row>
    <row r="145" spans="1:13" x14ac:dyDescent="0.25">
      <c r="A145" s="142" t="str">
        <f>_xlfn.IFNA(VLOOKUP(B145,Stammdaten!$A$17:$B$300,2,FALSE),"")</f>
        <v/>
      </c>
      <c r="B145" s="125" t="str">
        <f>IF(Beladung!B145="","",Beladung!B145)</f>
        <v/>
      </c>
      <c r="C145" s="124" t="str">
        <f>IF(Beladung!C145="","",Beladung!C145)</f>
        <v/>
      </c>
      <c r="D145" s="87" t="str">
        <f>IF(ISBLANK(Beladung!B145),"",SUMIFS(Beladung!$D$17:$D$300,Beladung!$B$17:$B$300,B145))</f>
        <v/>
      </c>
      <c r="E145" s="66" t="str">
        <f>IF(ISBLANK(Beladung!B145),"",Beladung!D145)</f>
        <v/>
      </c>
      <c r="F145" s="88" t="str">
        <f>IF(ISBLANK(Beladung!B145),"",SUMIFS(Beladung!$F$17:$F$1001,Beladung!$B$17:$B$1001,'Ergebnis (detailliert)'!B145))</f>
        <v/>
      </c>
      <c r="G145" s="67" t="str">
        <f>IF(ISBLANK(Beladung!B145),"",Beladung!F145)</f>
        <v/>
      </c>
      <c r="H145" s="88" t="str">
        <f>IF(ISBLANK(Beladung!B145),"",SUMIFS(Entladung!$D$17:$D$1001,Entladung!$B$17:$B$1001,'Ergebnis (detailliert)'!B145))</f>
        <v/>
      </c>
      <c r="I145" s="89" t="str">
        <f>IF(ISBLANK(Entladung!B145),"",Entladung!D145)</f>
        <v/>
      </c>
      <c r="J145" s="88" t="str">
        <f>IF(ISBLANK(Beladung!B145),"",SUMIFS(Entladung!$F$17:$F$1001,Entladung!$B$17:$B$1001,'Ergebnis (detailliert)'!$B$17:$B$300))</f>
        <v/>
      </c>
      <c r="K145" s="13" t="str">
        <f>IFERROR(IF(B145="","",J145*'Ergebnis (detailliert)'!G145/'Ergebnis (detailliert)'!F145),0)</f>
        <v/>
      </c>
      <c r="L145" s="56" t="str">
        <f t="shared" si="1"/>
        <v/>
      </c>
      <c r="M145" s="57" t="str">
        <f>IF(B145="","",IF(LOOKUP(B145,Stammdaten!$A$17:$A$1001,Stammdaten!$G$17:$G$1001)="Nein",0,IF(ISBLANK(Beladung!B145),"",ROUND(MIN(G145,K145)*-1,2))))</f>
        <v/>
      </c>
    </row>
    <row r="146" spans="1:13" x14ac:dyDescent="0.25">
      <c r="A146" s="142" t="str">
        <f>_xlfn.IFNA(VLOOKUP(B146,Stammdaten!$A$17:$B$300,2,FALSE),"")</f>
        <v/>
      </c>
      <c r="B146" s="125" t="str">
        <f>IF(Beladung!B146="","",Beladung!B146)</f>
        <v/>
      </c>
      <c r="C146" s="124" t="str">
        <f>IF(Beladung!C146="","",Beladung!C146)</f>
        <v/>
      </c>
      <c r="D146" s="87" t="str">
        <f>IF(ISBLANK(Beladung!B146),"",SUMIFS(Beladung!$D$17:$D$300,Beladung!$B$17:$B$300,B146))</f>
        <v/>
      </c>
      <c r="E146" s="66" t="str">
        <f>IF(ISBLANK(Beladung!B146),"",Beladung!D146)</f>
        <v/>
      </c>
      <c r="F146" s="88" t="str">
        <f>IF(ISBLANK(Beladung!B146),"",SUMIFS(Beladung!$F$17:$F$1001,Beladung!$B$17:$B$1001,'Ergebnis (detailliert)'!B146))</f>
        <v/>
      </c>
      <c r="G146" s="67" t="str">
        <f>IF(ISBLANK(Beladung!B146),"",Beladung!F146)</f>
        <v/>
      </c>
      <c r="H146" s="88" t="str">
        <f>IF(ISBLANK(Beladung!B146),"",SUMIFS(Entladung!$D$17:$D$1001,Entladung!$B$17:$B$1001,'Ergebnis (detailliert)'!B146))</f>
        <v/>
      </c>
      <c r="I146" s="89" t="str">
        <f>IF(ISBLANK(Entladung!B146),"",Entladung!D146)</f>
        <v/>
      </c>
      <c r="J146" s="88" t="str">
        <f>IF(ISBLANK(Beladung!B146),"",SUMIFS(Entladung!$F$17:$F$1001,Entladung!$B$17:$B$1001,'Ergebnis (detailliert)'!$B$17:$B$300))</f>
        <v/>
      </c>
      <c r="K146" s="13" t="str">
        <f>IFERROR(IF(B146="","",J146*'Ergebnis (detailliert)'!G146/'Ergebnis (detailliert)'!F146),0)</f>
        <v/>
      </c>
      <c r="L146" s="56" t="str">
        <f t="shared" ref="L146:L209" si="2">E146</f>
        <v/>
      </c>
      <c r="M146" s="57" t="str">
        <f>IF(B146="","",IF(LOOKUP(B146,Stammdaten!$A$17:$A$1001,Stammdaten!$G$17:$G$1001)="Nein",0,IF(ISBLANK(Beladung!B146),"",ROUND(MIN(G146,K146)*-1,2))))</f>
        <v/>
      </c>
    </row>
    <row r="147" spans="1:13" x14ac:dyDescent="0.25">
      <c r="A147" s="142" t="str">
        <f>_xlfn.IFNA(VLOOKUP(B147,Stammdaten!$A$17:$B$300,2,FALSE),"")</f>
        <v/>
      </c>
      <c r="B147" s="125" t="str">
        <f>IF(Beladung!B147="","",Beladung!B147)</f>
        <v/>
      </c>
      <c r="C147" s="124" t="str">
        <f>IF(Beladung!C147="","",Beladung!C147)</f>
        <v/>
      </c>
      <c r="D147" s="87" t="str">
        <f>IF(ISBLANK(Beladung!B147),"",SUMIFS(Beladung!$D$17:$D$300,Beladung!$B$17:$B$300,B147))</f>
        <v/>
      </c>
      <c r="E147" s="66" t="str">
        <f>IF(ISBLANK(Beladung!B147),"",Beladung!D147)</f>
        <v/>
      </c>
      <c r="F147" s="88" t="str">
        <f>IF(ISBLANK(Beladung!B147),"",SUMIFS(Beladung!$F$17:$F$1001,Beladung!$B$17:$B$1001,'Ergebnis (detailliert)'!B147))</f>
        <v/>
      </c>
      <c r="G147" s="67" t="str">
        <f>IF(ISBLANK(Beladung!B147),"",Beladung!F147)</f>
        <v/>
      </c>
      <c r="H147" s="88" t="str">
        <f>IF(ISBLANK(Beladung!B147),"",SUMIFS(Entladung!$D$17:$D$1001,Entladung!$B$17:$B$1001,'Ergebnis (detailliert)'!B147))</f>
        <v/>
      </c>
      <c r="I147" s="89" t="str">
        <f>IF(ISBLANK(Entladung!B147),"",Entladung!D147)</f>
        <v/>
      </c>
      <c r="J147" s="88" t="str">
        <f>IF(ISBLANK(Beladung!B147),"",SUMIFS(Entladung!$F$17:$F$1001,Entladung!$B$17:$B$1001,'Ergebnis (detailliert)'!$B$17:$B$300))</f>
        <v/>
      </c>
      <c r="K147" s="13" t="str">
        <f>IFERROR(IF(B147="","",J147*'Ergebnis (detailliert)'!G147/'Ergebnis (detailliert)'!F147),0)</f>
        <v/>
      </c>
      <c r="L147" s="56" t="str">
        <f t="shared" si="2"/>
        <v/>
      </c>
      <c r="M147" s="57" t="str">
        <f>IF(B147="","",IF(LOOKUP(B147,Stammdaten!$A$17:$A$1001,Stammdaten!$G$17:$G$1001)="Nein",0,IF(ISBLANK(Beladung!B147),"",ROUND(MIN(G147,K147)*-1,2))))</f>
        <v/>
      </c>
    </row>
    <row r="148" spans="1:13" x14ac:dyDescent="0.25">
      <c r="A148" s="142" t="str">
        <f>_xlfn.IFNA(VLOOKUP(B148,Stammdaten!$A$17:$B$300,2,FALSE),"")</f>
        <v/>
      </c>
      <c r="B148" s="125" t="str">
        <f>IF(Beladung!B148="","",Beladung!B148)</f>
        <v/>
      </c>
      <c r="C148" s="124" t="str">
        <f>IF(Beladung!C148="","",Beladung!C148)</f>
        <v/>
      </c>
      <c r="D148" s="87" t="str">
        <f>IF(ISBLANK(Beladung!B148),"",SUMIFS(Beladung!$D$17:$D$300,Beladung!$B$17:$B$300,B148))</f>
        <v/>
      </c>
      <c r="E148" s="66" t="str">
        <f>IF(ISBLANK(Beladung!B148),"",Beladung!D148)</f>
        <v/>
      </c>
      <c r="F148" s="88" t="str">
        <f>IF(ISBLANK(Beladung!B148),"",SUMIFS(Beladung!$F$17:$F$1001,Beladung!$B$17:$B$1001,'Ergebnis (detailliert)'!B148))</f>
        <v/>
      </c>
      <c r="G148" s="67" t="str">
        <f>IF(ISBLANK(Beladung!B148),"",Beladung!F148)</f>
        <v/>
      </c>
      <c r="H148" s="88" t="str">
        <f>IF(ISBLANK(Beladung!B148),"",SUMIFS(Entladung!$D$17:$D$1001,Entladung!$B$17:$B$1001,'Ergebnis (detailliert)'!B148))</f>
        <v/>
      </c>
      <c r="I148" s="89" t="str">
        <f>IF(ISBLANK(Entladung!B148),"",Entladung!D148)</f>
        <v/>
      </c>
      <c r="J148" s="88" t="str">
        <f>IF(ISBLANK(Beladung!B148),"",SUMIFS(Entladung!$F$17:$F$1001,Entladung!$B$17:$B$1001,'Ergebnis (detailliert)'!$B$17:$B$300))</f>
        <v/>
      </c>
      <c r="K148" s="13" t="str">
        <f>IFERROR(IF(B148="","",J148*'Ergebnis (detailliert)'!G148/'Ergebnis (detailliert)'!F148),0)</f>
        <v/>
      </c>
      <c r="L148" s="56" t="str">
        <f t="shared" si="2"/>
        <v/>
      </c>
      <c r="M148" s="57" t="str">
        <f>IF(B148="","",IF(LOOKUP(B148,Stammdaten!$A$17:$A$1001,Stammdaten!$G$17:$G$1001)="Nein",0,IF(ISBLANK(Beladung!B148),"",ROUND(MIN(G148,K148)*-1,2))))</f>
        <v/>
      </c>
    </row>
    <row r="149" spans="1:13" x14ac:dyDescent="0.25">
      <c r="A149" s="142" t="str">
        <f>_xlfn.IFNA(VLOOKUP(B149,Stammdaten!$A$17:$B$300,2,FALSE),"")</f>
        <v/>
      </c>
      <c r="B149" s="125" t="str">
        <f>IF(Beladung!B149="","",Beladung!B149)</f>
        <v/>
      </c>
      <c r="C149" s="124" t="str">
        <f>IF(Beladung!C149="","",Beladung!C149)</f>
        <v/>
      </c>
      <c r="D149" s="87" t="str">
        <f>IF(ISBLANK(Beladung!B149),"",SUMIFS(Beladung!$D$17:$D$300,Beladung!$B$17:$B$300,B149))</f>
        <v/>
      </c>
      <c r="E149" s="66" t="str">
        <f>IF(ISBLANK(Beladung!B149),"",Beladung!D149)</f>
        <v/>
      </c>
      <c r="F149" s="88" t="str">
        <f>IF(ISBLANK(Beladung!B149),"",SUMIFS(Beladung!$F$17:$F$1001,Beladung!$B$17:$B$1001,'Ergebnis (detailliert)'!B149))</f>
        <v/>
      </c>
      <c r="G149" s="67" t="str">
        <f>IF(ISBLANK(Beladung!B149),"",Beladung!F149)</f>
        <v/>
      </c>
      <c r="H149" s="88" t="str">
        <f>IF(ISBLANK(Beladung!B149),"",SUMIFS(Entladung!$D$17:$D$1001,Entladung!$B$17:$B$1001,'Ergebnis (detailliert)'!B149))</f>
        <v/>
      </c>
      <c r="I149" s="89" t="str">
        <f>IF(ISBLANK(Entladung!B149),"",Entladung!D149)</f>
        <v/>
      </c>
      <c r="J149" s="88" t="str">
        <f>IF(ISBLANK(Beladung!B149),"",SUMIFS(Entladung!$F$17:$F$1001,Entladung!$B$17:$B$1001,'Ergebnis (detailliert)'!$B$17:$B$300))</f>
        <v/>
      </c>
      <c r="K149" s="13" t="str">
        <f>IFERROR(IF(B149="","",J149*'Ergebnis (detailliert)'!G149/'Ergebnis (detailliert)'!F149),0)</f>
        <v/>
      </c>
      <c r="L149" s="56" t="str">
        <f t="shared" si="2"/>
        <v/>
      </c>
      <c r="M149" s="57" t="str">
        <f>IF(B149="","",IF(LOOKUP(B149,Stammdaten!$A$17:$A$1001,Stammdaten!$G$17:$G$1001)="Nein",0,IF(ISBLANK(Beladung!B149),"",ROUND(MIN(G149,K149)*-1,2))))</f>
        <v/>
      </c>
    </row>
    <row r="150" spans="1:13" x14ac:dyDescent="0.25">
      <c r="A150" s="142" t="str">
        <f>_xlfn.IFNA(VLOOKUP(B150,Stammdaten!$A$17:$B$300,2,FALSE),"")</f>
        <v/>
      </c>
      <c r="B150" s="125" t="str">
        <f>IF(Beladung!B150="","",Beladung!B150)</f>
        <v/>
      </c>
      <c r="C150" s="124" t="str">
        <f>IF(Beladung!C150="","",Beladung!C150)</f>
        <v/>
      </c>
      <c r="D150" s="87" t="str">
        <f>IF(ISBLANK(Beladung!B150),"",SUMIFS(Beladung!$D$17:$D$300,Beladung!$B$17:$B$300,B150))</f>
        <v/>
      </c>
      <c r="E150" s="66" t="str">
        <f>IF(ISBLANK(Beladung!B150),"",Beladung!D150)</f>
        <v/>
      </c>
      <c r="F150" s="88" t="str">
        <f>IF(ISBLANK(Beladung!B150),"",SUMIFS(Beladung!$F$17:$F$1001,Beladung!$B$17:$B$1001,'Ergebnis (detailliert)'!B150))</f>
        <v/>
      </c>
      <c r="G150" s="67" t="str">
        <f>IF(ISBLANK(Beladung!B150),"",Beladung!F150)</f>
        <v/>
      </c>
      <c r="H150" s="88" t="str">
        <f>IF(ISBLANK(Beladung!B150),"",SUMIFS(Entladung!$D$17:$D$1001,Entladung!$B$17:$B$1001,'Ergebnis (detailliert)'!B150))</f>
        <v/>
      </c>
      <c r="I150" s="89" t="str">
        <f>IF(ISBLANK(Entladung!B150),"",Entladung!D150)</f>
        <v/>
      </c>
      <c r="J150" s="88" t="str">
        <f>IF(ISBLANK(Beladung!B150),"",SUMIFS(Entladung!$F$17:$F$1001,Entladung!$B$17:$B$1001,'Ergebnis (detailliert)'!$B$17:$B$300))</f>
        <v/>
      </c>
      <c r="K150" s="13" t="str">
        <f>IFERROR(IF(B150="","",J150*'Ergebnis (detailliert)'!G150/'Ergebnis (detailliert)'!F150),0)</f>
        <v/>
      </c>
      <c r="L150" s="56" t="str">
        <f t="shared" si="2"/>
        <v/>
      </c>
      <c r="M150" s="57" t="str">
        <f>IF(B150="","",IF(LOOKUP(B150,Stammdaten!$A$17:$A$1001,Stammdaten!$G$17:$G$1001)="Nein",0,IF(ISBLANK(Beladung!B150),"",ROUND(MIN(G150,K150)*-1,2))))</f>
        <v/>
      </c>
    </row>
    <row r="151" spans="1:13" x14ac:dyDescent="0.25">
      <c r="A151" s="142" t="str">
        <f>_xlfn.IFNA(VLOOKUP(B151,Stammdaten!$A$17:$B$300,2,FALSE),"")</f>
        <v/>
      </c>
      <c r="B151" s="125" t="str">
        <f>IF(Beladung!B151="","",Beladung!B151)</f>
        <v/>
      </c>
      <c r="C151" s="124" t="str">
        <f>IF(Beladung!C151="","",Beladung!C151)</f>
        <v/>
      </c>
      <c r="D151" s="87" t="str">
        <f>IF(ISBLANK(Beladung!B151),"",SUMIFS(Beladung!$D$17:$D$300,Beladung!$B$17:$B$300,B151))</f>
        <v/>
      </c>
      <c r="E151" s="66" t="str">
        <f>IF(ISBLANK(Beladung!B151),"",Beladung!D151)</f>
        <v/>
      </c>
      <c r="F151" s="88" t="str">
        <f>IF(ISBLANK(Beladung!B151),"",SUMIFS(Beladung!$F$17:$F$1001,Beladung!$B$17:$B$1001,'Ergebnis (detailliert)'!B151))</f>
        <v/>
      </c>
      <c r="G151" s="67" t="str">
        <f>IF(ISBLANK(Beladung!B151),"",Beladung!F151)</f>
        <v/>
      </c>
      <c r="H151" s="88" t="str">
        <f>IF(ISBLANK(Beladung!B151),"",SUMIFS(Entladung!$D$17:$D$1001,Entladung!$B$17:$B$1001,'Ergebnis (detailliert)'!B151))</f>
        <v/>
      </c>
      <c r="I151" s="89" t="str">
        <f>IF(ISBLANK(Entladung!B151),"",Entladung!D151)</f>
        <v/>
      </c>
      <c r="J151" s="88" t="str">
        <f>IF(ISBLANK(Beladung!B151),"",SUMIFS(Entladung!$F$17:$F$1001,Entladung!$B$17:$B$1001,'Ergebnis (detailliert)'!$B$17:$B$300))</f>
        <v/>
      </c>
      <c r="K151" s="13" t="str">
        <f>IFERROR(IF(B151="","",J151*'Ergebnis (detailliert)'!G151/'Ergebnis (detailliert)'!F151),0)</f>
        <v/>
      </c>
      <c r="L151" s="56" t="str">
        <f t="shared" si="2"/>
        <v/>
      </c>
      <c r="M151" s="57" t="str">
        <f>IF(B151="","",IF(LOOKUP(B151,Stammdaten!$A$17:$A$1001,Stammdaten!$G$17:$G$1001)="Nein",0,IF(ISBLANK(Beladung!B151),"",ROUND(MIN(G151,K151)*-1,2))))</f>
        <v/>
      </c>
    </row>
    <row r="152" spans="1:13" x14ac:dyDescent="0.25">
      <c r="A152" s="142" t="str">
        <f>_xlfn.IFNA(VLOOKUP(B152,Stammdaten!$A$17:$B$300,2,FALSE),"")</f>
        <v/>
      </c>
      <c r="B152" s="125" t="str">
        <f>IF(Beladung!B152="","",Beladung!B152)</f>
        <v/>
      </c>
      <c r="C152" s="124" t="str">
        <f>IF(Beladung!C152="","",Beladung!C152)</f>
        <v/>
      </c>
      <c r="D152" s="87" t="str">
        <f>IF(ISBLANK(Beladung!B152),"",SUMIFS(Beladung!$D$17:$D$300,Beladung!$B$17:$B$300,B152))</f>
        <v/>
      </c>
      <c r="E152" s="66" t="str">
        <f>IF(ISBLANK(Beladung!B152),"",Beladung!D152)</f>
        <v/>
      </c>
      <c r="F152" s="88" t="str">
        <f>IF(ISBLANK(Beladung!B152),"",SUMIFS(Beladung!$F$17:$F$1001,Beladung!$B$17:$B$1001,'Ergebnis (detailliert)'!B152))</f>
        <v/>
      </c>
      <c r="G152" s="67" t="str">
        <f>IF(ISBLANK(Beladung!B152),"",Beladung!F152)</f>
        <v/>
      </c>
      <c r="H152" s="88" t="str">
        <f>IF(ISBLANK(Beladung!B152),"",SUMIFS(Entladung!$D$17:$D$1001,Entladung!$B$17:$B$1001,'Ergebnis (detailliert)'!B152))</f>
        <v/>
      </c>
      <c r="I152" s="89" t="str">
        <f>IF(ISBLANK(Entladung!B152),"",Entladung!D152)</f>
        <v/>
      </c>
      <c r="J152" s="88" t="str">
        <f>IF(ISBLANK(Beladung!B152),"",SUMIFS(Entladung!$F$17:$F$1001,Entladung!$B$17:$B$1001,'Ergebnis (detailliert)'!$B$17:$B$300))</f>
        <v/>
      </c>
      <c r="K152" s="13" t="str">
        <f>IFERROR(IF(B152="","",J152*'Ergebnis (detailliert)'!G152/'Ergebnis (detailliert)'!F152),0)</f>
        <v/>
      </c>
      <c r="L152" s="56" t="str">
        <f t="shared" si="2"/>
        <v/>
      </c>
      <c r="M152" s="57" t="str">
        <f>IF(B152="","",IF(LOOKUP(B152,Stammdaten!$A$17:$A$1001,Stammdaten!$G$17:$G$1001)="Nein",0,IF(ISBLANK(Beladung!B152),"",ROUND(MIN(G152,K152)*-1,2))))</f>
        <v/>
      </c>
    </row>
    <row r="153" spans="1:13" x14ac:dyDescent="0.25">
      <c r="A153" s="142" t="str">
        <f>_xlfn.IFNA(VLOOKUP(B153,Stammdaten!$A$17:$B$300,2,FALSE),"")</f>
        <v/>
      </c>
      <c r="B153" s="125" t="str">
        <f>IF(Beladung!B153="","",Beladung!B153)</f>
        <v/>
      </c>
      <c r="C153" s="124" t="str">
        <f>IF(Beladung!C153="","",Beladung!C153)</f>
        <v/>
      </c>
      <c r="D153" s="87" t="str">
        <f>IF(ISBLANK(Beladung!B153),"",SUMIFS(Beladung!$D$17:$D$300,Beladung!$B$17:$B$300,B153))</f>
        <v/>
      </c>
      <c r="E153" s="66" t="str">
        <f>IF(ISBLANK(Beladung!B153),"",Beladung!D153)</f>
        <v/>
      </c>
      <c r="F153" s="88" t="str">
        <f>IF(ISBLANK(Beladung!B153),"",SUMIFS(Beladung!$F$17:$F$1001,Beladung!$B$17:$B$1001,'Ergebnis (detailliert)'!B153))</f>
        <v/>
      </c>
      <c r="G153" s="67" t="str">
        <f>IF(ISBLANK(Beladung!B153),"",Beladung!F153)</f>
        <v/>
      </c>
      <c r="H153" s="88" t="str">
        <f>IF(ISBLANK(Beladung!B153),"",SUMIFS(Entladung!$D$17:$D$1001,Entladung!$B$17:$B$1001,'Ergebnis (detailliert)'!B153))</f>
        <v/>
      </c>
      <c r="I153" s="89" t="str">
        <f>IF(ISBLANK(Entladung!B153),"",Entladung!D153)</f>
        <v/>
      </c>
      <c r="J153" s="88" t="str">
        <f>IF(ISBLANK(Beladung!B153),"",SUMIFS(Entladung!$F$17:$F$1001,Entladung!$B$17:$B$1001,'Ergebnis (detailliert)'!$B$17:$B$300))</f>
        <v/>
      </c>
      <c r="K153" s="13" t="str">
        <f>IFERROR(IF(B153="","",J153*'Ergebnis (detailliert)'!G153/'Ergebnis (detailliert)'!F153),0)</f>
        <v/>
      </c>
      <c r="L153" s="56" t="str">
        <f t="shared" si="2"/>
        <v/>
      </c>
      <c r="M153" s="57" t="str">
        <f>IF(B153="","",IF(LOOKUP(B153,Stammdaten!$A$17:$A$1001,Stammdaten!$G$17:$G$1001)="Nein",0,IF(ISBLANK(Beladung!B153),"",ROUND(MIN(G153,K153)*-1,2))))</f>
        <v/>
      </c>
    </row>
    <row r="154" spans="1:13" x14ac:dyDescent="0.25">
      <c r="A154" s="142" t="str">
        <f>_xlfn.IFNA(VLOOKUP(B154,Stammdaten!$A$17:$B$300,2,FALSE),"")</f>
        <v/>
      </c>
      <c r="B154" s="125" t="str">
        <f>IF(Beladung!B154="","",Beladung!B154)</f>
        <v/>
      </c>
      <c r="C154" s="124" t="str">
        <f>IF(Beladung!C154="","",Beladung!C154)</f>
        <v/>
      </c>
      <c r="D154" s="87" t="str">
        <f>IF(ISBLANK(Beladung!B154),"",SUMIFS(Beladung!$D$17:$D$300,Beladung!$B$17:$B$300,B154))</f>
        <v/>
      </c>
      <c r="E154" s="66" t="str">
        <f>IF(ISBLANK(Beladung!B154),"",Beladung!D154)</f>
        <v/>
      </c>
      <c r="F154" s="88" t="str">
        <f>IF(ISBLANK(Beladung!B154),"",SUMIFS(Beladung!$F$17:$F$1001,Beladung!$B$17:$B$1001,'Ergebnis (detailliert)'!B154))</f>
        <v/>
      </c>
      <c r="G154" s="67" t="str">
        <f>IF(ISBLANK(Beladung!B154),"",Beladung!F154)</f>
        <v/>
      </c>
      <c r="H154" s="88" t="str">
        <f>IF(ISBLANK(Beladung!B154),"",SUMIFS(Entladung!$D$17:$D$1001,Entladung!$B$17:$B$1001,'Ergebnis (detailliert)'!B154))</f>
        <v/>
      </c>
      <c r="I154" s="89" t="str">
        <f>IF(ISBLANK(Entladung!B154),"",Entladung!D154)</f>
        <v/>
      </c>
      <c r="J154" s="88" t="str">
        <f>IF(ISBLANK(Beladung!B154),"",SUMIFS(Entladung!$F$17:$F$1001,Entladung!$B$17:$B$1001,'Ergebnis (detailliert)'!$B$17:$B$300))</f>
        <v/>
      </c>
      <c r="K154" s="13" t="str">
        <f>IFERROR(IF(B154="","",J154*'Ergebnis (detailliert)'!G154/'Ergebnis (detailliert)'!F154),0)</f>
        <v/>
      </c>
      <c r="L154" s="56" t="str">
        <f t="shared" si="2"/>
        <v/>
      </c>
      <c r="M154" s="57" t="str">
        <f>IF(B154="","",IF(LOOKUP(B154,Stammdaten!$A$17:$A$1001,Stammdaten!$G$17:$G$1001)="Nein",0,IF(ISBLANK(Beladung!B154),"",ROUND(MIN(G154,K154)*-1,2))))</f>
        <v/>
      </c>
    </row>
    <row r="155" spans="1:13" x14ac:dyDescent="0.25">
      <c r="A155" s="142" t="str">
        <f>_xlfn.IFNA(VLOOKUP(B155,Stammdaten!$A$17:$B$300,2,FALSE),"")</f>
        <v/>
      </c>
      <c r="B155" s="125" t="str">
        <f>IF(Beladung!B155="","",Beladung!B155)</f>
        <v/>
      </c>
      <c r="C155" s="124" t="str">
        <f>IF(Beladung!C155="","",Beladung!C155)</f>
        <v/>
      </c>
      <c r="D155" s="87" t="str">
        <f>IF(ISBLANK(Beladung!B155),"",SUMIFS(Beladung!$D$17:$D$300,Beladung!$B$17:$B$300,B155))</f>
        <v/>
      </c>
      <c r="E155" s="66" t="str">
        <f>IF(ISBLANK(Beladung!B155),"",Beladung!D155)</f>
        <v/>
      </c>
      <c r="F155" s="88" t="str">
        <f>IF(ISBLANK(Beladung!B155),"",SUMIFS(Beladung!$F$17:$F$1001,Beladung!$B$17:$B$1001,'Ergebnis (detailliert)'!B155))</f>
        <v/>
      </c>
      <c r="G155" s="67" t="str">
        <f>IF(ISBLANK(Beladung!B155),"",Beladung!F155)</f>
        <v/>
      </c>
      <c r="H155" s="88" t="str">
        <f>IF(ISBLANK(Beladung!B155),"",SUMIFS(Entladung!$D$17:$D$1001,Entladung!$B$17:$B$1001,'Ergebnis (detailliert)'!B155))</f>
        <v/>
      </c>
      <c r="I155" s="89" t="str">
        <f>IF(ISBLANK(Entladung!B155),"",Entladung!D155)</f>
        <v/>
      </c>
      <c r="J155" s="88" t="str">
        <f>IF(ISBLANK(Beladung!B155),"",SUMIFS(Entladung!$F$17:$F$1001,Entladung!$B$17:$B$1001,'Ergebnis (detailliert)'!$B$17:$B$300))</f>
        <v/>
      </c>
      <c r="K155" s="13" t="str">
        <f>IFERROR(IF(B155="","",J155*'Ergebnis (detailliert)'!G155/'Ergebnis (detailliert)'!F155),0)</f>
        <v/>
      </c>
      <c r="L155" s="56" t="str">
        <f t="shared" si="2"/>
        <v/>
      </c>
      <c r="M155" s="57" t="str">
        <f>IF(B155="","",IF(LOOKUP(B155,Stammdaten!$A$17:$A$1001,Stammdaten!$G$17:$G$1001)="Nein",0,IF(ISBLANK(Beladung!B155),"",ROUND(MIN(G155,K155)*-1,2))))</f>
        <v/>
      </c>
    </row>
    <row r="156" spans="1:13" x14ac:dyDescent="0.25">
      <c r="A156" s="142" t="str">
        <f>_xlfn.IFNA(VLOOKUP(B156,Stammdaten!$A$17:$B$300,2,FALSE),"")</f>
        <v/>
      </c>
      <c r="B156" s="125" t="str">
        <f>IF(Beladung!B156="","",Beladung!B156)</f>
        <v/>
      </c>
      <c r="C156" s="124" t="str">
        <f>IF(Beladung!C156="","",Beladung!C156)</f>
        <v/>
      </c>
      <c r="D156" s="87" t="str">
        <f>IF(ISBLANK(Beladung!B156),"",SUMIFS(Beladung!$D$17:$D$300,Beladung!$B$17:$B$300,B156))</f>
        <v/>
      </c>
      <c r="E156" s="66" t="str">
        <f>IF(ISBLANK(Beladung!B156),"",Beladung!D156)</f>
        <v/>
      </c>
      <c r="F156" s="88" t="str">
        <f>IF(ISBLANK(Beladung!B156),"",SUMIFS(Beladung!$F$17:$F$1001,Beladung!$B$17:$B$1001,'Ergebnis (detailliert)'!B156))</f>
        <v/>
      </c>
      <c r="G156" s="67" t="str">
        <f>IF(ISBLANK(Beladung!B156),"",Beladung!F156)</f>
        <v/>
      </c>
      <c r="H156" s="88" t="str">
        <f>IF(ISBLANK(Beladung!B156),"",SUMIFS(Entladung!$D$17:$D$1001,Entladung!$B$17:$B$1001,'Ergebnis (detailliert)'!B156))</f>
        <v/>
      </c>
      <c r="I156" s="89" t="str">
        <f>IF(ISBLANK(Entladung!B156),"",Entladung!D156)</f>
        <v/>
      </c>
      <c r="J156" s="88" t="str">
        <f>IF(ISBLANK(Beladung!B156),"",SUMIFS(Entladung!$F$17:$F$1001,Entladung!$B$17:$B$1001,'Ergebnis (detailliert)'!$B$17:$B$300))</f>
        <v/>
      </c>
      <c r="K156" s="13" t="str">
        <f>IFERROR(IF(B156="","",J156*'Ergebnis (detailliert)'!G156/'Ergebnis (detailliert)'!F156),0)</f>
        <v/>
      </c>
      <c r="L156" s="56" t="str">
        <f t="shared" si="2"/>
        <v/>
      </c>
      <c r="M156" s="57" t="str">
        <f>IF(B156="","",IF(LOOKUP(B156,Stammdaten!$A$17:$A$1001,Stammdaten!$G$17:$G$1001)="Nein",0,IF(ISBLANK(Beladung!B156),"",ROUND(MIN(G156,K156)*-1,2))))</f>
        <v/>
      </c>
    </row>
    <row r="157" spans="1:13" x14ac:dyDescent="0.25">
      <c r="A157" s="142" t="str">
        <f>_xlfn.IFNA(VLOOKUP(B157,Stammdaten!$A$17:$B$300,2,FALSE),"")</f>
        <v/>
      </c>
      <c r="B157" s="125" t="str">
        <f>IF(Beladung!B157="","",Beladung!B157)</f>
        <v/>
      </c>
      <c r="C157" s="124" t="str">
        <f>IF(Beladung!C157="","",Beladung!C157)</f>
        <v/>
      </c>
      <c r="D157" s="87" t="str">
        <f>IF(ISBLANK(Beladung!B157),"",SUMIFS(Beladung!$D$17:$D$300,Beladung!$B$17:$B$300,B157))</f>
        <v/>
      </c>
      <c r="E157" s="66" t="str">
        <f>IF(ISBLANK(Beladung!B157),"",Beladung!D157)</f>
        <v/>
      </c>
      <c r="F157" s="88" t="str">
        <f>IF(ISBLANK(Beladung!B157),"",SUMIFS(Beladung!$F$17:$F$1001,Beladung!$B$17:$B$1001,'Ergebnis (detailliert)'!B157))</f>
        <v/>
      </c>
      <c r="G157" s="67" t="str">
        <f>IF(ISBLANK(Beladung!B157),"",Beladung!F157)</f>
        <v/>
      </c>
      <c r="H157" s="88" t="str">
        <f>IF(ISBLANK(Beladung!B157),"",SUMIFS(Entladung!$D$17:$D$1001,Entladung!$B$17:$B$1001,'Ergebnis (detailliert)'!B157))</f>
        <v/>
      </c>
      <c r="I157" s="89" t="str">
        <f>IF(ISBLANK(Entladung!B157),"",Entladung!D157)</f>
        <v/>
      </c>
      <c r="J157" s="88" t="str">
        <f>IF(ISBLANK(Beladung!B157),"",SUMIFS(Entladung!$F$17:$F$1001,Entladung!$B$17:$B$1001,'Ergebnis (detailliert)'!$B$17:$B$300))</f>
        <v/>
      </c>
      <c r="K157" s="13" t="str">
        <f>IFERROR(IF(B157="","",J157*'Ergebnis (detailliert)'!G157/'Ergebnis (detailliert)'!F157),0)</f>
        <v/>
      </c>
      <c r="L157" s="56" t="str">
        <f t="shared" si="2"/>
        <v/>
      </c>
      <c r="M157" s="57" t="str">
        <f>IF(B157="","",IF(LOOKUP(B157,Stammdaten!$A$17:$A$1001,Stammdaten!$G$17:$G$1001)="Nein",0,IF(ISBLANK(Beladung!B157),"",ROUND(MIN(G157,K157)*-1,2))))</f>
        <v/>
      </c>
    </row>
    <row r="158" spans="1:13" x14ac:dyDescent="0.25">
      <c r="A158" s="142" t="str">
        <f>_xlfn.IFNA(VLOOKUP(B158,Stammdaten!$A$17:$B$300,2,FALSE),"")</f>
        <v/>
      </c>
      <c r="B158" s="125" t="str">
        <f>IF(Beladung!B158="","",Beladung!B158)</f>
        <v/>
      </c>
      <c r="C158" s="124" t="str">
        <f>IF(Beladung!C158="","",Beladung!C158)</f>
        <v/>
      </c>
      <c r="D158" s="87" t="str">
        <f>IF(ISBLANK(Beladung!B158),"",SUMIFS(Beladung!$D$17:$D$300,Beladung!$B$17:$B$300,B158))</f>
        <v/>
      </c>
      <c r="E158" s="66" t="str">
        <f>IF(ISBLANK(Beladung!B158),"",Beladung!D158)</f>
        <v/>
      </c>
      <c r="F158" s="88" t="str">
        <f>IF(ISBLANK(Beladung!B158),"",SUMIFS(Beladung!$F$17:$F$1001,Beladung!$B$17:$B$1001,'Ergebnis (detailliert)'!B158))</f>
        <v/>
      </c>
      <c r="G158" s="67" t="str">
        <f>IF(ISBLANK(Beladung!B158),"",Beladung!F158)</f>
        <v/>
      </c>
      <c r="H158" s="88" t="str">
        <f>IF(ISBLANK(Beladung!B158),"",SUMIFS(Entladung!$D$17:$D$1001,Entladung!$B$17:$B$1001,'Ergebnis (detailliert)'!B158))</f>
        <v/>
      </c>
      <c r="I158" s="89" t="str">
        <f>IF(ISBLANK(Entladung!B158),"",Entladung!D158)</f>
        <v/>
      </c>
      <c r="J158" s="88" t="str">
        <f>IF(ISBLANK(Beladung!B158),"",SUMIFS(Entladung!$F$17:$F$1001,Entladung!$B$17:$B$1001,'Ergebnis (detailliert)'!$B$17:$B$300))</f>
        <v/>
      </c>
      <c r="K158" s="13" t="str">
        <f>IFERROR(IF(B158="","",J158*'Ergebnis (detailliert)'!G158/'Ergebnis (detailliert)'!F158),0)</f>
        <v/>
      </c>
      <c r="L158" s="56" t="str">
        <f t="shared" si="2"/>
        <v/>
      </c>
      <c r="M158" s="57" t="str">
        <f>IF(B158="","",IF(LOOKUP(B158,Stammdaten!$A$17:$A$1001,Stammdaten!$G$17:$G$1001)="Nein",0,IF(ISBLANK(Beladung!B158),"",ROUND(MIN(G158,K158)*-1,2))))</f>
        <v/>
      </c>
    </row>
    <row r="159" spans="1:13" x14ac:dyDescent="0.25">
      <c r="A159" s="142" t="str">
        <f>_xlfn.IFNA(VLOOKUP(B159,Stammdaten!$A$17:$B$300,2,FALSE),"")</f>
        <v/>
      </c>
      <c r="B159" s="125" t="str">
        <f>IF(Beladung!B159="","",Beladung!B159)</f>
        <v/>
      </c>
      <c r="C159" s="124" t="str">
        <f>IF(Beladung!C159="","",Beladung!C159)</f>
        <v/>
      </c>
      <c r="D159" s="87" t="str">
        <f>IF(ISBLANK(Beladung!B159),"",SUMIFS(Beladung!$D$17:$D$300,Beladung!$B$17:$B$300,B159))</f>
        <v/>
      </c>
      <c r="E159" s="66" t="str">
        <f>IF(ISBLANK(Beladung!B159),"",Beladung!D159)</f>
        <v/>
      </c>
      <c r="F159" s="88" t="str">
        <f>IF(ISBLANK(Beladung!B159),"",SUMIFS(Beladung!$F$17:$F$1001,Beladung!$B$17:$B$1001,'Ergebnis (detailliert)'!B159))</f>
        <v/>
      </c>
      <c r="G159" s="67" t="str">
        <f>IF(ISBLANK(Beladung!B159),"",Beladung!F159)</f>
        <v/>
      </c>
      <c r="H159" s="88" t="str">
        <f>IF(ISBLANK(Beladung!B159),"",SUMIFS(Entladung!$D$17:$D$1001,Entladung!$B$17:$B$1001,'Ergebnis (detailliert)'!B159))</f>
        <v/>
      </c>
      <c r="I159" s="89" t="str">
        <f>IF(ISBLANK(Entladung!B159),"",Entladung!D159)</f>
        <v/>
      </c>
      <c r="J159" s="88" t="str">
        <f>IF(ISBLANK(Beladung!B159),"",SUMIFS(Entladung!$F$17:$F$1001,Entladung!$B$17:$B$1001,'Ergebnis (detailliert)'!$B$17:$B$300))</f>
        <v/>
      </c>
      <c r="K159" s="13" t="str">
        <f>IFERROR(IF(B159="","",J159*'Ergebnis (detailliert)'!G159/'Ergebnis (detailliert)'!F159),0)</f>
        <v/>
      </c>
      <c r="L159" s="56" t="str">
        <f t="shared" si="2"/>
        <v/>
      </c>
      <c r="M159" s="57" t="str">
        <f>IF(B159="","",IF(LOOKUP(B159,Stammdaten!$A$17:$A$1001,Stammdaten!$G$17:$G$1001)="Nein",0,IF(ISBLANK(Beladung!B159),"",ROUND(MIN(G159,K159)*-1,2))))</f>
        <v/>
      </c>
    </row>
    <row r="160" spans="1:13" x14ac:dyDescent="0.25">
      <c r="A160" s="142" t="str">
        <f>_xlfn.IFNA(VLOOKUP(B160,Stammdaten!$A$17:$B$300,2,FALSE),"")</f>
        <v/>
      </c>
      <c r="B160" s="125" t="str">
        <f>IF(Beladung!B160="","",Beladung!B160)</f>
        <v/>
      </c>
      <c r="C160" s="124" t="str">
        <f>IF(Beladung!C160="","",Beladung!C160)</f>
        <v/>
      </c>
      <c r="D160" s="87" t="str">
        <f>IF(ISBLANK(Beladung!B160),"",SUMIFS(Beladung!$D$17:$D$300,Beladung!$B$17:$B$300,B160))</f>
        <v/>
      </c>
      <c r="E160" s="66" t="str">
        <f>IF(ISBLANK(Beladung!B160),"",Beladung!D160)</f>
        <v/>
      </c>
      <c r="F160" s="88" t="str">
        <f>IF(ISBLANK(Beladung!B160),"",SUMIFS(Beladung!$F$17:$F$1001,Beladung!$B$17:$B$1001,'Ergebnis (detailliert)'!B160))</f>
        <v/>
      </c>
      <c r="G160" s="67" t="str">
        <f>IF(ISBLANK(Beladung!B160),"",Beladung!F160)</f>
        <v/>
      </c>
      <c r="H160" s="88" t="str">
        <f>IF(ISBLANK(Beladung!B160),"",SUMIFS(Entladung!$D$17:$D$1001,Entladung!$B$17:$B$1001,'Ergebnis (detailliert)'!B160))</f>
        <v/>
      </c>
      <c r="I160" s="89" t="str">
        <f>IF(ISBLANK(Entladung!B160),"",Entladung!D160)</f>
        <v/>
      </c>
      <c r="J160" s="88" t="str">
        <f>IF(ISBLANK(Beladung!B160),"",SUMIFS(Entladung!$F$17:$F$1001,Entladung!$B$17:$B$1001,'Ergebnis (detailliert)'!$B$17:$B$300))</f>
        <v/>
      </c>
      <c r="K160" s="13" t="str">
        <f>IFERROR(IF(B160="","",J160*'Ergebnis (detailliert)'!G160/'Ergebnis (detailliert)'!F160),0)</f>
        <v/>
      </c>
      <c r="L160" s="56" t="str">
        <f t="shared" si="2"/>
        <v/>
      </c>
      <c r="M160" s="57" t="str">
        <f>IF(B160="","",IF(LOOKUP(B160,Stammdaten!$A$17:$A$1001,Stammdaten!$G$17:$G$1001)="Nein",0,IF(ISBLANK(Beladung!B160),"",ROUND(MIN(G160,K160)*-1,2))))</f>
        <v/>
      </c>
    </row>
    <row r="161" spans="1:13" x14ac:dyDescent="0.25">
      <c r="A161" s="142" t="str">
        <f>_xlfn.IFNA(VLOOKUP(B161,Stammdaten!$A$17:$B$300,2,FALSE),"")</f>
        <v/>
      </c>
      <c r="B161" s="125" t="str">
        <f>IF(Beladung!B161="","",Beladung!B161)</f>
        <v/>
      </c>
      <c r="C161" s="124" t="str">
        <f>IF(Beladung!C161="","",Beladung!C161)</f>
        <v/>
      </c>
      <c r="D161" s="87" t="str">
        <f>IF(ISBLANK(Beladung!B161),"",SUMIFS(Beladung!$D$17:$D$300,Beladung!$B$17:$B$300,B161))</f>
        <v/>
      </c>
      <c r="E161" s="66" t="str">
        <f>IF(ISBLANK(Beladung!B161),"",Beladung!D161)</f>
        <v/>
      </c>
      <c r="F161" s="88" t="str">
        <f>IF(ISBLANK(Beladung!B161),"",SUMIFS(Beladung!$F$17:$F$1001,Beladung!$B$17:$B$1001,'Ergebnis (detailliert)'!B161))</f>
        <v/>
      </c>
      <c r="G161" s="67" t="str">
        <f>IF(ISBLANK(Beladung!B161),"",Beladung!F161)</f>
        <v/>
      </c>
      <c r="H161" s="88" t="str">
        <f>IF(ISBLANK(Beladung!B161),"",SUMIFS(Entladung!$D$17:$D$1001,Entladung!$B$17:$B$1001,'Ergebnis (detailliert)'!B161))</f>
        <v/>
      </c>
      <c r="I161" s="89" t="str">
        <f>IF(ISBLANK(Entladung!B161),"",Entladung!D161)</f>
        <v/>
      </c>
      <c r="J161" s="88" t="str">
        <f>IF(ISBLANK(Beladung!B161),"",SUMIFS(Entladung!$F$17:$F$1001,Entladung!$B$17:$B$1001,'Ergebnis (detailliert)'!$B$17:$B$300))</f>
        <v/>
      </c>
      <c r="K161" s="13" t="str">
        <f>IFERROR(IF(B161="","",J161*'Ergebnis (detailliert)'!G161/'Ergebnis (detailliert)'!F161),0)</f>
        <v/>
      </c>
      <c r="L161" s="56" t="str">
        <f t="shared" si="2"/>
        <v/>
      </c>
      <c r="M161" s="57" t="str">
        <f>IF(B161="","",IF(LOOKUP(B161,Stammdaten!$A$17:$A$1001,Stammdaten!$G$17:$G$1001)="Nein",0,IF(ISBLANK(Beladung!B161),"",ROUND(MIN(G161,K161)*-1,2))))</f>
        <v/>
      </c>
    </row>
    <row r="162" spans="1:13" x14ac:dyDescent="0.25">
      <c r="A162" s="142" t="str">
        <f>_xlfn.IFNA(VLOOKUP(B162,Stammdaten!$A$17:$B$300,2,FALSE),"")</f>
        <v/>
      </c>
      <c r="B162" s="125" t="str">
        <f>IF(Beladung!B162="","",Beladung!B162)</f>
        <v/>
      </c>
      <c r="C162" s="124" t="str">
        <f>IF(Beladung!C162="","",Beladung!C162)</f>
        <v/>
      </c>
      <c r="D162" s="87" t="str">
        <f>IF(ISBLANK(Beladung!B162),"",SUMIFS(Beladung!$D$17:$D$300,Beladung!$B$17:$B$300,B162))</f>
        <v/>
      </c>
      <c r="E162" s="66" t="str">
        <f>IF(ISBLANK(Beladung!B162),"",Beladung!D162)</f>
        <v/>
      </c>
      <c r="F162" s="88" t="str">
        <f>IF(ISBLANK(Beladung!B162),"",SUMIFS(Beladung!$F$17:$F$1001,Beladung!$B$17:$B$1001,'Ergebnis (detailliert)'!B162))</f>
        <v/>
      </c>
      <c r="G162" s="67" t="str">
        <f>IF(ISBLANK(Beladung!B162),"",Beladung!F162)</f>
        <v/>
      </c>
      <c r="H162" s="88" t="str">
        <f>IF(ISBLANK(Beladung!B162),"",SUMIFS(Entladung!$D$17:$D$1001,Entladung!$B$17:$B$1001,'Ergebnis (detailliert)'!B162))</f>
        <v/>
      </c>
      <c r="I162" s="89" t="str">
        <f>IF(ISBLANK(Entladung!B162),"",Entladung!D162)</f>
        <v/>
      </c>
      <c r="J162" s="88" t="str">
        <f>IF(ISBLANK(Beladung!B162),"",SUMIFS(Entladung!$F$17:$F$1001,Entladung!$B$17:$B$1001,'Ergebnis (detailliert)'!$B$17:$B$300))</f>
        <v/>
      </c>
      <c r="K162" s="13" t="str">
        <f>IFERROR(IF(B162="","",J162*'Ergebnis (detailliert)'!G162/'Ergebnis (detailliert)'!F162),0)</f>
        <v/>
      </c>
      <c r="L162" s="56" t="str">
        <f t="shared" si="2"/>
        <v/>
      </c>
      <c r="M162" s="57" t="str">
        <f>IF(B162="","",IF(LOOKUP(B162,Stammdaten!$A$17:$A$1001,Stammdaten!$G$17:$G$1001)="Nein",0,IF(ISBLANK(Beladung!B162),"",ROUND(MIN(G162,K162)*-1,2))))</f>
        <v/>
      </c>
    </row>
    <row r="163" spans="1:13" x14ac:dyDescent="0.25">
      <c r="A163" s="142" t="str">
        <f>_xlfn.IFNA(VLOOKUP(B163,Stammdaten!$A$17:$B$300,2,FALSE),"")</f>
        <v/>
      </c>
      <c r="B163" s="125" t="str">
        <f>IF(Beladung!B163="","",Beladung!B163)</f>
        <v/>
      </c>
      <c r="C163" s="124" t="str">
        <f>IF(Beladung!C163="","",Beladung!C163)</f>
        <v/>
      </c>
      <c r="D163" s="87" t="str">
        <f>IF(ISBLANK(Beladung!B163),"",SUMIFS(Beladung!$D$17:$D$300,Beladung!$B$17:$B$300,B163))</f>
        <v/>
      </c>
      <c r="E163" s="66" t="str">
        <f>IF(ISBLANK(Beladung!B163),"",Beladung!D163)</f>
        <v/>
      </c>
      <c r="F163" s="88" t="str">
        <f>IF(ISBLANK(Beladung!B163),"",SUMIFS(Beladung!$F$17:$F$1001,Beladung!$B$17:$B$1001,'Ergebnis (detailliert)'!B163))</f>
        <v/>
      </c>
      <c r="G163" s="67" t="str">
        <f>IF(ISBLANK(Beladung!B163),"",Beladung!F163)</f>
        <v/>
      </c>
      <c r="H163" s="88" t="str">
        <f>IF(ISBLANK(Beladung!B163),"",SUMIFS(Entladung!$D$17:$D$1001,Entladung!$B$17:$B$1001,'Ergebnis (detailliert)'!B163))</f>
        <v/>
      </c>
      <c r="I163" s="89" t="str">
        <f>IF(ISBLANK(Entladung!B163),"",Entladung!D163)</f>
        <v/>
      </c>
      <c r="J163" s="88" t="str">
        <f>IF(ISBLANK(Beladung!B163),"",SUMIFS(Entladung!$F$17:$F$1001,Entladung!$B$17:$B$1001,'Ergebnis (detailliert)'!$B$17:$B$300))</f>
        <v/>
      </c>
      <c r="K163" s="13" t="str">
        <f>IFERROR(IF(B163="","",J163*'Ergebnis (detailliert)'!G163/'Ergebnis (detailliert)'!F163),0)</f>
        <v/>
      </c>
      <c r="L163" s="56" t="str">
        <f t="shared" si="2"/>
        <v/>
      </c>
      <c r="M163" s="57" t="str">
        <f>IF(B163="","",IF(LOOKUP(B163,Stammdaten!$A$17:$A$1001,Stammdaten!$G$17:$G$1001)="Nein",0,IF(ISBLANK(Beladung!B163),"",ROUND(MIN(G163,K163)*-1,2))))</f>
        <v/>
      </c>
    </row>
    <row r="164" spans="1:13" x14ac:dyDescent="0.25">
      <c r="A164" s="142" t="str">
        <f>_xlfn.IFNA(VLOOKUP(B164,Stammdaten!$A$17:$B$300,2,FALSE),"")</f>
        <v/>
      </c>
      <c r="B164" s="125" t="str">
        <f>IF(Beladung!B164="","",Beladung!B164)</f>
        <v/>
      </c>
      <c r="C164" s="124" t="str">
        <f>IF(Beladung!C164="","",Beladung!C164)</f>
        <v/>
      </c>
      <c r="D164" s="87" t="str">
        <f>IF(ISBLANK(Beladung!B164),"",SUMIFS(Beladung!$D$17:$D$300,Beladung!$B$17:$B$300,B164))</f>
        <v/>
      </c>
      <c r="E164" s="66" t="str">
        <f>IF(ISBLANK(Beladung!B164),"",Beladung!D164)</f>
        <v/>
      </c>
      <c r="F164" s="88" t="str">
        <f>IF(ISBLANK(Beladung!B164),"",SUMIFS(Beladung!$F$17:$F$1001,Beladung!$B$17:$B$1001,'Ergebnis (detailliert)'!B164))</f>
        <v/>
      </c>
      <c r="G164" s="67" t="str">
        <f>IF(ISBLANK(Beladung!B164),"",Beladung!F164)</f>
        <v/>
      </c>
      <c r="H164" s="88" t="str">
        <f>IF(ISBLANK(Beladung!B164),"",SUMIFS(Entladung!$D$17:$D$1001,Entladung!$B$17:$B$1001,'Ergebnis (detailliert)'!B164))</f>
        <v/>
      </c>
      <c r="I164" s="89" t="str">
        <f>IF(ISBLANK(Entladung!B164),"",Entladung!D164)</f>
        <v/>
      </c>
      <c r="J164" s="88" t="str">
        <f>IF(ISBLANK(Beladung!B164),"",SUMIFS(Entladung!$F$17:$F$1001,Entladung!$B$17:$B$1001,'Ergebnis (detailliert)'!$B$17:$B$300))</f>
        <v/>
      </c>
      <c r="K164" s="13" t="str">
        <f>IFERROR(IF(B164="","",J164*'Ergebnis (detailliert)'!G164/'Ergebnis (detailliert)'!F164),0)</f>
        <v/>
      </c>
      <c r="L164" s="56" t="str">
        <f t="shared" si="2"/>
        <v/>
      </c>
      <c r="M164" s="57" t="str">
        <f>IF(B164="","",IF(LOOKUP(B164,Stammdaten!$A$17:$A$1001,Stammdaten!$G$17:$G$1001)="Nein",0,IF(ISBLANK(Beladung!B164),"",ROUND(MIN(G164,K164)*-1,2))))</f>
        <v/>
      </c>
    </row>
    <row r="165" spans="1:13" x14ac:dyDescent="0.25">
      <c r="A165" s="142" t="str">
        <f>_xlfn.IFNA(VLOOKUP(B165,Stammdaten!$A$17:$B$300,2,FALSE),"")</f>
        <v/>
      </c>
      <c r="B165" s="125" t="str">
        <f>IF(Beladung!B165="","",Beladung!B165)</f>
        <v/>
      </c>
      <c r="C165" s="124" t="str">
        <f>IF(Beladung!C165="","",Beladung!C165)</f>
        <v/>
      </c>
      <c r="D165" s="87" t="str">
        <f>IF(ISBLANK(Beladung!B165),"",SUMIFS(Beladung!$D$17:$D$300,Beladung!$B$17:$B$300,B165))</f>
        <v/>
      </c>
      <c r="E165" s="66" t="str">
        <f>IF(ISBLANK(Beladung!B165),"",Beladung!D165)</f>
        <v/>
      </c>
      <c r="F165" s="88" t="str">
        <f>IF(ISBLANK(Beladung!B165),"",SUMIFS(Beladung!$F$17:$F$1001,Beladung!$B$17:$B$1001,'Ergebnis (detailliert)'!B165))</f>
        <v/>
      </c>
      <c r="G165" s="67" t="str">
        <f>IF(ISBLANK(Beladung!B165),"",Beladung!F165)</f>
        <v/>
      </c>
      <c r="H165" s="88" t="str">
        <f>IF(ISBLANK(Beladung!B165),"",SUMIFS(Entladung!$D$17:$D$1001,Entladung!$B$17:$B$1001,'Ergebnis (detailliert)'!B165))</f>
        <v/>
      </c>
      <c r="I165" s="89" t="str">
        <f>IF(ISBLANK(Entladung!B165),"",Entladung!D165)</f>
        <v/>
      </c>
      <c r="J165" s="88" t="str">
        <f>IF(ISBLANK(Beladung!B165),"",SUMIFS(Entladung!$F$17:$F$1001,Entladung!$B$17:$B$1001,'Ergebnis (detailliert)'!$B$17:$B$300))</f>
        <v/>
      </c>
      <c r="K165" s="13" t="str">
        <f>IFERROR(IF(B165="","",J165*'Ergebnis (detailliert)'!G165/'Ergebnis (detailliert)'!F165),0)</f>
        <v/>
      </c>
      <c r="L165" s="56" t="str">
        <f t="shared" si="2"/>
        <v/>
      </c>
      <c r="M165" s="57" t="str">
        <f>IF(B165="","",IF(LOOKUP(B165,Stammdaten!$A$17:$A$1001,Stammdaten!$G$17:$G$1001)="Nein",0,IF(ISBLANK(Beladung!B165),"",ROUND(MIN(G165,K165)*-1,2))))</f>
        <v/>
      </c>
    </row>
    <row r="166" spans="1:13" x14ac:dyDescent="0.25">
      <c r="A166" s="142" t="str">
        <f>_xlfn.IFNA(VLOOKUP(B166,Stammdaten!$A$17:$B$300,2,FALSE),"")</f>
        <v/>
      </c>
      <c r="B166" s="125" t="str">
        <f>IF(Beladung!B166="","",Beladung!B166)</f>
        <v/>
      </c>
      <c r="C166" s="124" t="str">
        <f>IF(Beladung!C166="","",Beladung!C166)</f>
        <v/>
      </c>
      <c r="D166" s="87" t="str">
        <f>IF(ISBLANK(Beladung!B166),"",SUMIFS(Beladung!$D$17:$D$300,Beladung!$B$17:$B$300,B166))</f>
        <v/>
      </c>
      <c r="E166" s="66" t="str">
        <f>IF(ISBLANK(Beladung!B166),"",Beladung!D166)</f>
        <v/>
      </c>
      <c r="F166" s="88" t="str">
        <f>IF(ISBLANK(Beladung!B166),"",SUMIFS(Beladung!$F$17:$F$1001,Beladung!$B$17:$B$1001,'Ergebnis (detailliert)'!B166))</f>
        <v/>
      </c>
      <c r="G166" s="67" t="str">
        <f>IF(ISBLANK(Beladung!B166),"",Beladung!F166)</f>
        <v/>
      </c>
      <c r="H166" s="88" t="str">
        <f>IF(ISBLANK(Beladung!B166),"",SUMIFS(Entladung!$D$17:$D$1001,Entladung!$B$17:$B$1001,'Ergebnis (detailliert)'!B166))</f>
        <v/>
      </c>
      <c r="I166" s="89" t="str">
        <f>IF(ISBLANK(Entladung!B166),"",Entladung!D166)</f>
        <v/>
      </c>
      <c r="J166" s="88" t="str">
        <f>IF(ISBLANK(Beladung!B166),"",SUMIFS(Entladung!$F$17:$F$1001,Entladung!$B$17:$B$1001,'Ergebnis (detailliert)'!$B$17:$B$300))</f>
        <v/>
      </c>
      <c r="K166" s="13" t="str">
        <f>IFERROR(IF(B166="","",J166*'Ergebnis (detailliert)'!G166/'Ergebnis (detailliert)'!F166),0)</f>
        <v/>
      </c>
      <c r="L166" s="56" t="str">
        <f t="shared" si="2"/>
        <v/>
      </c>
      <c r="M166" s="57" t="str">
        <f>IF(B166="","",IF(LOOKUP(B166,Stammdaten!$A$17:$A$1001,Stammdaten!$G$17:$G$1001)="Nein",0,IF(ISBLANK(Beladung!B166),"",ROUND(MIN(G166,K166)*-1,2))))</f>
        <v/>
      </c>
    </row>
    <row r="167" spans="1:13" x14ac:dyDescent="0.25">
      <c r="A167" s="142" t="str">
        <f>_xlfn.IFNA(VLOOKUP(B167,Stammdaten!$A$17:$B$300,2,FALSE),"")</f>
        <v/>
      </c>
      <c r="B167" s="125" t="str">
        <f>IF(Beladung!B167="","",Beladung!B167)</f>
        <v/>
      </c>
      <c r="C167" s="124" t="str">
        <f>IF(Beladung!C167="","",Beladung!C167)</f>
        <v/>
      </c>
      <c r="D167" s="87" t="str">
        <f>IF(ISBLANK(Beladung!B167),"",SUMIFS(Beladung!$D$17:$D$300,Beladung!$B$17:$B$300,B167))</f>
        <v/>
      </c>
      <c r="E167" s="66" t="str">
        <f>IF(ISBLANK(Beladung!B167),"",Beladung!D167)</f>
        <v/>
      </c>
      <c r="F167" s="88" t="str">
        <f>IF(ISBLANK(Beladung!B167),"",SUMIFS(Beladung!$F$17:$F$1001,Beladung!$B$17:$B$1001,'Ergebnis (detailliert)'!B167))</f>
        <v/>
      </c>
      <c r="G167" s="67" t="str">
        <f>IF(ISBLANK(Beladung!B167),"",Beladung!F167)</f>
        <v/>
      </c>
      <c r="H167" s="88" t="str">
        <f>IF(ISBLANK(Beladung!B167),"",SUMIFS(Entladung!$D$17:$D$1001,Entladung!$B$17:$B$1001,'Ergebnis (detailliert)'!B167))</f>
        <v/>
      </c>
      <c r="I167" s="89" t="str">
        <f>IF(ISBLANK(Entladung!B167),"",Entladung!D167)</f>
        <v/>
      </c>
      <c r="J167" s="88" t="str">
        <f>IF(ISBLANK(Beladung!B167),"",SUMIFS(Entladung!$F$17:$F$1001,Entladung!$B$17:$B$1001,'Ergebnis (detailliert)'!$B$17:$B$300))</f>
        <v/>
      </c>
      <c r="K167" s="13" t="str">
        <f>IFERROR(IF(B167="","",J167*'Ergebnis (detailliert)'!G167/'Ergebnis (detailliert)'!F167),0)</f>
        <v/>
      </c>
      <c r="L167" s="56" t="str">
        <f t="shared" si="2"/>
        <v/>
      </c>
      <c r="M167" s="57" t="str">
        <f>IF(B167="","",IF(LOOKUP(B167,Stammdaten!$A$17:$A$1001,Stammdaten!$G$17:$G$1001)="Nein",0,IF(ISBLANK(Beladung!B167),"",ROUND(MIN(G167,K167)*-1,2))))</f>
        <v/>
      </c>
    </row>
    <row r="168" spans="1:13" x14ac:dyDescent="0.25">
      <c r="A168" s="142" t="str">
        <f>_xlfn.IFNA(VLOOKUP(B168,Stammdaten!$A$17:$B$300,2,FALSE),"")</f>
        <v/>
      </c>
      <c r="B168" s="125" t="str">
        <f>IF(Beladung!B168="","",Beladung!B168)</f>
        <v/>
      </c>
      <c r="C168" s="124" t="str">
        <f>IF(Beladung!C168="","",Beladung!C168)</f>
        <v/>
      </c>
      <c r="D168" s="87" t="str">
        <f>IF(ISBLANK(Beladung!B168),"",SUMIFS(Beladung!$D$17:$D$300,Beladung!$B$17:$B$300,B168))</f>
        <v/>
      </c>
      <c r="E168" s="66" t="str">
        <f>IF(ISBLANK(Beladung!B168),"",Beladung!D168)</f>
        <v/>
      </c>
      <c r="F168" s="88" t="str">
        <f>IF(ISBLANK(Beladung!B168),"",SUMIFS(Beladung!$F$17:$F$1001,Beladung!$B$17:$B$1001,'Ergebnis (detailliert)'!B168))</f>
        <v/>
      </c>
      <c r="G168" s="67" t="str">
        <f>IF(ISBLANK(Beladung!B168),"",Beladung!F168)</f>
        <v/>
      </c>
      <c r="H168" s="88" t="str">
        <f>IF(ISBLANK(Beladung!B168),"",SUMIFS(Entladung!$D$17:$D$1001,Entladung!$B$17:$B$1001,'Ergebnis (detailliert)'!B168))</f>
        <v/>
      </c>
      <c r="I168" s="89" t="str">
        <f>IF(ISBLANK(Entladung!B168),"",Entladung!D168)</f>
        <v/>
      </c>
      <c r="J168" s="88" t="str">
        <f>IF(ISBLANK(Beladung!B168),"",SUMIFS(Entladung!$F$17:$F$1001,Entladung!$B$17:$B$1001,'Ergebnis (detailliert)'!$B$17:$B$300))</f>
        <v/>
      </c>
      <c r="K168" s="13" t="str">
        <f>IFERROR(IF(B168="","",J168*'Ergebnis (detailliert)'!G168/'Ergebnis (detailliert)'!F168),0)</f>
        <v/>
      </c>
      <c r="L168" s="56" t="str">
        <f t="shared" si="2"/>
        <v/>
      </c>
      <c r="M168" s="57" t="str">
        <f>IF(B168="","",IF(LOOKUP(B168,Stammdaten!$A$17:$A$1001,Stammdaten!$G$17:$G$1001)="Nein",0,IF(ISBLANK(Beladung!B168),"",ROUND(MIN(G168,K168)*-1,2))))</f>
        <v/>
      </c>
    </row>
    <row r="169" spans="1:13" x14ac:dyDescent="0.25">
      <c r="A169" s="142" t="str">
        <f>_xlfn.IFNA(VLOOKUP(B169,Stammdaten!$A$17:$B$300,2,FALSE),"")</f>
        <v/>
      </c>
      <c r="B169" s="125" t="str">
        <f>IF(Beladung!B169="","",Beladung!B169)</f>
        <v/>
      </c>
      <c r="C169" s="124" t="str">
        <f>IF(Beladung!C169="","",Beladung!C169)</f>
        <v/>
      </c>
      <c r="D169" s="87" t="str">
        <f>IF(ISBLANK(Beladung!B169),"",SUMIFS(Beladung!$D$17:$D$300,Beladung!$B$17:$B$300,B169))</f>
        <v/>
      </c>
      <c r="E169" s="66" t="str">
        <f>IF(ISBLANK(Beladung!B169),"",Beladung!D169)</f>
        <v/>
      </c>
      <c r="F169" s="88" t="str">
        <f>IF(ISBLANK(Beladung!B169),"",SUMIFS(Beladung!$F$17:$F$1001,Beladung!$B$17:$B$1001,'Ergebnis (detailliert)'!B169))</f>
        <v/>
      </c>
      <c r="G169" s="67" t="str">
        <f>IF(ISBLANK(Beladung!B169),"",Beladung!F169)</f>
        <v/>
      </c>
      <c r="H169" s="88" t="str">
        <f>IF(ISBLANK(Beladung!B169),"",SUMIFS(Entladung!$D$17:$D$1001,Entladung!$B$17:$B$1001,'Ergebnis (detailliert)'!B169))</f>
        <v/>
      </c>
      <c r="I169" s="89" t="str">
        <f>IF(ISBLANK(Entladung!B169),"",Entladung!D169)</f>
        <v/>
      </c>
      <c r="J169" s="88" t="str">
        <f>IF(ISBLANK(Beladung!B169),"",SUMIFS(Entladung!$F$17:$F$1001,Entladung!$B$17:$B$1001,'Ergebnis (detailliert)'!$B$17:$B$300))</f>
        <v/>
      </c>
      <c r="K169" s="13" t="str">
        <f>IFERROR(IF(B169="","",J169*'Ergebnis (detailliert)'!G169/'Ergebnis (detailliert)'!F169),0)</f>
        <v/>
      </c>
      <c r="L169" s="56" t="str">
        <f t="shared" si="2"/>
        <v/>
      </c>
      <c r="M169" s="57" t="str">
        <f>IF(B169="","",IF(LOOKUP(B169,Stammdaten!$A$17:$A$1001,Stammdaten!$G$17:$G$1001)="Nein",0,IF(ISBLANK(Beladung!B169),"",ROUND(MIN(G169,K169)*-1,2))))</f>
        <v/>
      </c>
    </row>
    <row r="170" spans="1:13" x14ac:dyDescent="0.25">
      <c r="A170" s="142" t="str">
        <f>_xlfn.IFNA(VLOOKUP(B170,Stammdaten!$A$17:$B$300,2,FALSE),"")</f>
        <v/>
      </c>
      <c r="B170" s="125" t="str">
        <f>IF(Beladung!B170="","",Beladung!B170)</f>
        <v/>
      </c>
      <c r="C170" s="124" t="str">
        <f>IF(Beladung!C170="","",Beladung!C170)</f>
        <v/>
      </c>
      <c r="D170" s="87" t="str">
        <f>IF(ISBLANK(Beladung!B170),"",SUMIFS(Beladung!$D$17:$D$300,Beladung!$B$17:$B$300,B170))</f>
        <v/>
      </c>
      <c r="E170" s="66" t="str">
        <f>IF(ISBLANK(Beladung!B170),"",Beladung!D170)</f>
        <v/>
      </c>
      <c r="F170" s="88" t="str">
        <f>IF(ISBLANK(Beladung!B170),"",SUMIFS(Beladung!$F$17:$F$1001,Beladung!$B$17:$B$1001,'Ergebnis (detailliert)'!B170))</f>
        <v/>
      </c>
      <c r="G170" s="67" t="str">
        <f>IF(ISBLANK(Beladung!B170),"",Beladung!F170)</f>
        <v/>
      </c>
      <c r="H170" s="88" t="str">
        <f>IF(ISBLANK(Beladung!B170),"",SUMIFS(Entladung!$D$17:$D$1001,Entladung!$B$17:$B$1001,'Ergebnis (detailliert)'!B170))</f>
        <v/>
      </c>
      <c r="I170" s="89" t="str">
        <f>IF(ISBLANK(Entladung!B170),"",Entladung!D170)</f>
        <v/>
      </c>
      <c r="J170" s="88" t="str">
        <f>IF(ISBLANK(Beladung!B170),"",SUMIFS(Entladung!$F$17:$F$1001,Entladung!$B$17:$B$1001,'Ergebnis (detailliert)'!$B$17:$B$300))</f>
        <v/>
      </c>
      <c r="K170" s="13" t="str">
        <f>IFERROR(IF(B170="","",J170*'Ergebnis (detailliert)'!G170/'Ergebnis (detailliert)'!F170),0)</f>
        <v/>
      </c>
      <c r="L170" s="56" t="str">
        <f t="shared" si="2"/>
        <v/>
      </c>
      <c r="M170" s="57" t="str">
        <f>IF(B170="","",IF(LOOKUP(B170,Stammdaten!$A$17:$A$1001,Stammdaten!$G$17:$G$1001)="Nein",0,IF(ISBLANK(Beladung!B170),"",ROUND(MIN(G170,K170)*-1,2))))</f>
        <v/>
      </c>
    </row>
    <row r="171" spans="1:13" x14ac:dyDescent="0.25">
      <c r="A171" s="142" t="str">
        <f>_xlfn.IFNA(VLOOKUP(B171,Stammdaten!$A$17:$B$300,2,FALSE),"")</f>
        <v/>
      </c>
      <c r="B171" s="125" t="str">
        <f>IF(Beladung!B171="","",Beladung!B171)</f>
        <v/>
      </c>
      <c r="C171" s="124" t="str">
        <f>IF(Beladung!C171="","",Beladung!C171)</f>
        <v/>
      </c>
      <c r="D171" s="87" t="str">
        <f>IF(ISBLANK(Beladung!B171),"",SUMIFS(Beladung!$D$17:$D$300,Beladung!$B$17:$B$300,B171))</f>
        <v/>
      </c>
      <c r="E171" s="66" t="str">
        <f>IF(ISBLANK(Beladung!B171),"",Beladung!D171)</f>
        <v/>
      </c>
      <c r="F171" s="88" t="str">
        <f>IF(ISBLANK(Beladung!B171),"",SUMIFS(Beladung!$F$17:$F$1001,Beladung!$B$17:$B$1001,'Ergebnis (detailliert)'!B171))</f>
        <v/>
      </c>
      <c r="G171" s="67" t="str">
        <f>IF(ISBLANK(Beladung!B171),"",Beladung!F171)</f>
        <v/>
      </c>
      <c r="H171" s="88" t="str">
        <f>IF(ISBLANK(Beladung!B171),"",SUMIFS(Entladung!$D$17:$D$1001,Entladung!$B$17:$B$1001,'Ergebnis (detailliert)'!B171))</f>
        <v/>
      </c>
      <c r="I171" s="89" t="str">
        <f>IF(ISBLANK(Entladung!B171),"",Entladung!D171)</f>
        <v/>
      </c>
      <c r="J171" s="88" t="str">
        <f>IF(ISBLANK(Beladung!B171),"",SUMIFS(Entladung!$F$17:$F$1001,Entladung!$B$17:$B$1001,'Ergebnis (detailliert)'!$B$17:$B$300))</f>
        <v/>
      </c>
      <c r="K171" s="13" t="str">
        <f>IFERROR(IF(B171="","",J171*'Ergebnis (detailliert)'!G171/'Ergebnis (detailliert)'!F171),0)</f>
        <v/>
      </c>
      <c r="L171" s="56" t="str">
        <f t="shared" si="2"/>
        <v/>
      </c>
      <c r="M171" s="57" t="str">
        <f>IF(B171="","",IF(LOOKUP(B171,Stammdaten!$A$17:$A$1001,Stammdaten!$G$17:$G$1001)="Nein",0,IF(ISBLANK(Beladung!B171),"",ROUND(MIN(G171,K171)*-1,2))))</f>
        <v/>
      </c>
    </row>
    <row r="172" spans="1:13" x14ac:dyDescent="0.25">
      <c r="A172" s="142" t="str">
        <f>_xlfn.IFNA(VLOOKUP(B172,Stammdaten!$A$17:$B$300,2,FALSE),"")</f>
        <v/>
      </c>
      <c r="B172" s="125" t="str">
        <f>IF(Beladung!B172="","",Beladung!B172)</f>
        <v/>
      </c>
      <c r="C172" s="124" t="str">
        <f>IF(Beladung!C172="","",Beladung!C172)</f>
        <v/>
      </c>
      <c r="D172" s="87" t="str">
        <f>IF(ISBLANK(Beladung!B172),"",SUMIFS(Beladung!$D$17:$D$300,Beladung!$B$17:$B$300,B172))</f>
        <v/>
      </c>
      <c r="E172" s="66" t="str">
        <f>IF(ISBLANK(Beladung!B172),"",Beladung!D172)</f>
        <v/>
      </c>
      <c r="F172" s="88" t="str">
        <f>IF(ISBLANK(Beladung!B172),"",SUMIFS(Beladung!$F$17:$F$1001,Beladung!$B$17:$B$1001,'Ergebnis (detailliert)'!B172))</f>
        <v/>
      </c>
      <c r="G172" s="67" t="str">
        <f>IF(ISBLANK(Beladung!B172),"",Beladung!F172)</f>
        <v/>
      </c>
      <c r="H172" s="88" t="str">
        <f>IF(ISBLANK(Beladung!B172),"",SUMIFS(Entladung!$D$17:$D$1001,Entladung!$B$17:$B$1001,'Ergebnis (detailliert)'!B172))</f>
        <v/>
      </c>
      <c r="I172" s="89" t="str">
        <f>IF(ISBLANK(Entladung!B172),"",Entladung!D172)</f>
        <v/>
      </c>
      <c r="J172" s="88" t="str">
        <f>IF(ISBLANK(Beladung!B172),"",SUMIFS(Entladung!$F$17:$F$1001,Entladung!$B$17:$B$1001,'Ergebnis (detailliert)'!$B$17:$B$300))</f>
        <v/>
      </c>
      <c r="K172" s="13" t="str">
        <f>IFERROR(IF(B172="","",J172*'Ergebnis (detailliert)'!G172/'Ergebnis (detailliert)'!F172),0)</f>
        <v/>
      </c>
      <c r="L172" s="56" t="str">
        <f t="shared" si="2"/>
        <v/>
      </c>
      <c r="M172" s="57" t="str">
        <f>IF(B172="","",IF(LOOKUP(B172,Stammdaten!$A$17:$A$1001,Stammdaten!$G$17:$G$1001)="Nein",0,IF(ISBLANK(Beladung!B172),"",ROUND(MIN(G172,K172)*-1,2))))</f>
        <v/>
      </c>
    </row>
    <row r="173" spans="1:13" x14ac:dyDescent="0.25">
      <c r="A173" s="142" t="str">
        <f>_xlfn.IFNA(VLOOKUP(B173,Stammdaten!$A$17:$B$300,2,FALSE),"")</f>
        <v/>
      </c>
      <c r="B173" s="125" t="str">
        <f>IF(Beladung!B173="","",Beladung!B173)</f>
        <v/>
      </c>
      <c r="C173" s="124" t="str">
        <f>IF(Beladung!C173="","",Beladung!C173)</f>
        <v/>
      </c>
      <c r="D173" s="87" t="str">
        <f>IF(ISBLANK(Beladung!B173),"",SUMIFS(Beladung!$D$17:$D$300,Beladung!$B$17:$B$300,B173))</f>
        <v/>
      </c>
      <c r="E173" s="66" t="str">
        <f>IF(ISBLANK(Beladung!B173),"",Beladung!D173)</f>
        <v/>
      </c>
      <c r="F173" s="88" t="str">
        <f>IF(ISBLANK(Beladung!B173),"",SUMIFS(Beladung!$F$17:$F$1001,Beladung!$B$17:$B$1001,'Ergebnis (detailliert)'!B173))</f>
        <v/>
      </c>
      <c r="G173" s="67" t="str">
        <f>IF(ISBLANK(Beladung!B173),"",Beladung!F173)</f>
        <v/>
      </c>
      <c r="H173" s="88" t="str">
        <f>IF(ISBLANK(Beladung!B173),"",SUMIFS(Entladung!$D$17:$D$1001,Entladung!$B$17:$B$1001,'Ergebnis (detailliert)'!B173))</f>
        <v/>
      </c>
      <c r="I173" s="89" t="str">
        <f>IF(ISBLANK(Entladung!B173),"",Entladung!D173)</f>
        <v/>
      </c>
      <c r="J173" s="88" t="str">
        <f>IF(ISBLANK(Beladung!B173),"",SUMIFS(Entladung!$F$17:$F$1001,Entladung!$B$17:$B$1001,'Ergebnis (detailliert)'!$B$17:$B$300))</f>
        <v/>
      </c>
      <c r="K173" s="13" t="str">
        <f>IFERROR(IF(B173="","",J173*'Ergebnis (detailliert)'!G173/'Ergebnis (detailliert)'!F173),0)</f>
        <v/>
      </c>
      <c r="L173" s="56" t="str">
        <f t="shared" si="2"/>
        <v/>
      </c>
      <c r="M173" s="57" t="str">
        <f>IF(B173="","",IF(LOOKUP(B173,Stammdaten!$A$17:$A$1001,Stammdaten!$G$17:$G$1001)="Nein",0,IF(ISBLANK(Beladung!B173),"",ROUND(MIN(G173,K173)*-1,2))))</f>
        <v/>
      </c>
    </row>
    <row r="174" spans="1:13" x14ac:dyDescent="0.25">
      <c r="A174" s="142" t="str">
        <f>_xlfn.IFNA(VLOOKUP(B174,Stammdaten!$A$17:$B$300,2,FALSE),"")</f>
        <v/>
      </c>
      <c r="B174" s="125" t="str">
        <f>IF(Beladung!B174="","",Beladung!B174)</f>
        <v/>
      </c>
      <c r="C174" s="124" t="str">
        <f>IF(Beladung!C174="","",Beladung!C174)</f>
        <v/>
      </c>
      <c r="D174" s="87" t="str">
        <f>IF(ISBLANK(Beladung!B174),"",SUMIFS(Beladung!$D$17:$D$300,Beladung!$B$17:$B$300,B174))</f>
        <v/>
      </c>
      <c r="E174" s="66" t="str">
        <f>IF(ISBLANK(Beladung!B174),"",Beladung!D174)</f>
        <v/>
      </c>
      <c r="F174" s="88" t="str">
        <f>IF(ISBLANK(Beladung!B174),"",SUMIFS(Beladung!$F$17:$F$1001,Beladung!$B$17:$B$1001,'Ergebnis (detailliert)'!B174))</f>
        <v/>
      </c>
      <c r="G174" s="67" t="str">
        <f>IF(ISBLANK(Beladung!B174),"",Beladung!F174)</f>
        <v/>
      </c>
      <c r="H174" s="88" t="str">
        <f>IF(ISBLANK(Beladung!B174),"",SUMIFS(Entladung!$D$17:$D$1001,Entladung!$B$17:$B$1001,'Ergebnis (detailliert)'!B174))</f>
        <v/>
      </c>
      <c r="I174" s="89" t="str">
        <f>IF(ISBLANK(Entladung!B174),"",Entladung!D174)</f>
        <v/>
      </c>
      <c r="J174" s="88" t="str">
        <f>IF(ISBLANK(Beladung!B174),"",SUMIFS(Entladung!$F$17:$F$1001,Entladung!$B$17:$B$1001,'Ergebnis (detailliert)'!$B$17:$B$300))</f>
        <v/>
      </c>
      <c r="K174" s="13" t="str">
        <f>IFERROR(IF(B174="","",J174*'Ergebnis (detailliert)'!G174/'Ergebnis (detailliert)'!F174),0)</f>
        <v/>
      </c>
      <c r="L174" s="56" t="str">
        <f t="shared" si="2"/>
        <v/>
      </c>
      <c r="M174" s="57" t="str">
        <f>IF(B174="","",IF(LOOKUP(B174,Stammdaten!$A$17:$A$1001,Stammdaten!$G$17:$G$1001)="Nein",0,IF(ISBLANK(Beladung!B174),"",ROUND(MIN(G174,K174)*-1,2))))</f>
        <v/>
      </c>
    </row>
    <row r="175" spans="1:13" x14ac:dyDescent="0.25">
      <c r="A175" s="142" t="str">
        <f>_xlfn.IFNA(VLOOKUP(B175,Stammdaten!$A$17:$B$300,2,FALSE),"")</f>
        <v/>
      </c>
      <c r="B175" s="125" t="str">
        <f>IF(Beladung!B175="","",Beladung!B175)</f>
        <v/>
      </c>
      <c r="C175" s="124" t="str">
        <f>IF(Beladung!C175="","",Beladung!C175)</f>
        <v/>
      </c>
      <c r="D175" s="87" t="str">
        <f>IF(ISBLANK(Beladung!B175),"",SUMIFS(Beladung!$D$17:$D$300,Beladung!$B$17:$B$300,B175))</f>
        <v/>
      </c>
      <c r="E175" s="66" t="str">
        <f>IF(ISBLANK(Beladung!B175),"",Beladung!D175)</f>
        <v/>
      </c>
      <c r="F175" s="88" t="str">
        <f>IF(ISBLANK(Beladung!B175),"",SUMIFS(Beladung!$F$17:$F$1001,Beladung!$B$17:$B$1001,'Ergebnis (detailliert)'!B175))</f>
        <v/>
      </c>
      <c r="G175" s="67" t="str">
        <f>IF(ISBLANK(Beladung!B175),"",Beladung!F175)</f>
        <v/>
      </c>
      <c r="H175" s="88" t="str">
        <f>IF(ISBLANK(Beladung!B175),"",SUMIFS(Entladung!$D$17:$D$1001,Entladung!$B$17:$B$1001,'Ergebnis (detailliert)'!B175))</f>
        <v/>
      </c>
      <c r="I175" s="89" t="str">
        <f>IF(ISBLANK(Entladung!B175),"",Entladung!D175)</f>
        <v/>
      </c>
      <c r="J175" s="88" t="str">
        <f>IF(ISBLANK(Beladung!B175),"",SUMIFS(Entladung!$F$17:$F$1001,Entladung!$B$17:$B$1001,'Ergebnis (detailliert)'!$B$17:$B$300))</f>
        <v/>
      </c>
      <c r="K175" s="13" t="str">
        <f>IFERROR(IF(B175="","",J175*'Ergebnis (detailliert)'!G175/'Ergebnis (detailliert)'!F175),0)</f>
        <v/>
      </c>
      <c r="L175" s="56" t="str">
        <f t="shared" si="2"/>
        <v/>
      </c>
      <c r="M175" s="57" t="str">
        <f>IF(B175="","",IF(LOOKUP(B175,Stammdaten!$A$17:$A$1001,Stammdaten!$G$17:$G$1001)="Nein",0,IF(ISBLANK(Beladung!B175),"",ROUND(MIN(G175,K175)*-1,2))))</f>
        <v/>
      </c>
    </row>
    <row r="176" spans="1:13" x14ac:dyDescent="0.25">
      <c r="A176" s="142" t="str">
        <f>_xlfn.IFNA(VLOOKUP(B176,Stammdaten!$A$17:$B$300,2,FALSE),"")</f>
        <v/>
      </c>
      <c r="B176" s="125" t="str">
        <f>IF(Beladung!B176="","",Beladung!B176)</f>
        <v/>
      </c>
      <c r="C176" s="124" t="str">
        <f>IF(Beladung!C176="","",Beladung!C176)</f>
        <v/>
      </c>
      <c r="D176" s="87" t="str">
        <f>IF(ISBLANK(Beladung!B176),"",SUMIFS(Beladung!$D$17:$D$300,Beladung!$B$17:$B$300,B176))</f>
        <v/>
      </c>
      <c r="E176" s="66" t="str">
        <f>IF(ISBLANK(Beladung!B176),"",Beladung!D176)</f>
        <v/>
      </c>
      <c r="F176" s="88" t="str">
        <f>IF(ISBLANK(Beladung!B176),"",SUMIFS(Beladung!$F$17:$F$1001,Beladung!$B$17:$B$1001,'Ergebnis (detailliert)'!B176))</f>
        <v/>
      </c>
      <c r="G176" s="67" t="str">
        <f>IF(ISBLANK(Beladung!B176),"",Beladung!F176)</f>
        <v/>
      </c>
      <c r="H176" s="88" t="str">
        <f>IF(ISBLANK(Beladung!B176),"",SUMIFS(Entladung!$D$17:$D$1001,Entladung!$B$17:$B$1001,'Ergebnis (detailliert)'!B176))</f>
        <v/>
      </c>
      <c r="I176" s="89" t="str">
        <f>IF(ISBLANK(Entladung!B176),"",Entladung!D176)</f>
        <v/>
      </c>
      <c r="J176" s="88" t="str">
        <f>IF(ISBLANK(Beladung!B176),"",SUMIFS(Entladung!$F$17:$F$1001,Entladung!$B$17:$B$1001,'Ergebnis (detailliert)'!$B$17:$B$300))</f>
        <v/>
      </c>
      <c r="K176" s="13" t="str">
        <f>IFERROR(IF(B176="","",J176*'Ergebnis (detailliert)'!G176/'Ergebnis (detailliert)'!F176),0)</f>
        <v/>
      </c>
      <c r="L176" s="56" t="str">
        <f t="shared" si="2"/>
        <v/>
      </c>
      <c r="M176" s="57" t="str">
        <f>IF(B176="","",IF(LOOKUP(B176,Stammdaten!$A$17:$A$1001,Stammdaten!$G$17:$G$1001)="Nein",0,IF(ISBLANK(Beladung!B176),"",ROUND(MIN(G176,K176)*-1,2))))</f>
        <v/>
      </c>
    </row>
    <row r="177" spans="1:13" x14ac:dyDescent="0.25">
      <c r="A177" s="142" t="str">
        <f>_xlfn.IFNA(VLOOKUP(B177,Stammdaten!$A$17:$B$300,2,FALSE),"")</f>
        <v/>
      </c>
      <c r="B177" s="125" t="str">
        <f>IF(Beladung!B177="","",Beladung!B177)</f>
        <v/>
      </c>
      <c r="C177" s="124" t="str">
        <f>IF(Beladung!C177="","",Beladung!C177)</f>
        <v/>
      </c>
      <c r="D177" s="87" t="str">
        <f>IF(ISBLANK(Beladung!B177),"",SUMIFS(Beladung!$D$17:$D$300,Beladung!$B$17:$B$300,B177))</f>
        <v/>
      </c>
      <c r="E177" s="66" t="str">
        <f>IF(ISBLANK(Beladung!B177),"",Beladung!D177)</f>
        <v/>
      </c>
      <c r="F177" s="88" t="str">
        <f>IF(ISBLANK(Beladung!B177),"",SUMIFS(Beladung!$F$17:$F$1001,Beladung!$B$17:$B$1001,'Ergebnis (detailliert)'!B177))</f>
        <v/>
      </c>
      <c r="G177" s="67" t="str">
        <f>IF(ISBLANK(Beladung!B177),"",Beladung!F177)</f>
        <v/>
      </c>
      <c r="H177" s="88" t="str">
        <f>IF(ISBLANK(Beladung!B177),"",SUMIFS(Entladung!$D$17:$D$1001,Entladung!$B$17:$B$1001,'Ergebnis (detailliert)'!B177))</f>
        <v/>
      </c>
      <c r="I177" s="89" t="str">
        <f>IF(ISBLANK(Entladung!B177),"",Entladung!D177)</f>
        <v/>
      </c>
      <c r="J177" s="88" t="str">
        <f>IF(ISBLANK(Beladung!B177),"",SUMIFS(Entladung!$F$17:$F$1001,Entladung!$B$17:$B$1001,'Ergebnis (detailliert)'!$B$17:$B$300))</f>
        <v/>
      </c>
      <c r="K177" s="13" t="str">
        <f>IFERROR(IF(B177="","",J177*'Ergebnis (detailliert)'!G177/'Ergebnis (detailliert)'!F177),0)</f>
        <v/>
      </c>
      <c r="L177" s="56" t="str">
        <f t="shared" si="2"/>
        <v/>
      </c>
      <c r="M177" s="57" t="str">
        <f>IF(B177="","",IF(LOOKUP(B177,Stammdaten!$A$17:$A$1001,Stammdaten!$G$17:$G$1001)="Nein",0,IF(ISBLANK(Beladung!B177),"",ROUND(MIN(G177,K177)*-1,2))))</f>
        <v/>
      </c>
    </row>
    <row r="178" spans="1:13" x14ac:dyDescent="0.25">
      <c r="A178" s="142" t="str">
        <f>_xlfn.IFNA(VLOOKUP(B178,Stammdaten!$A$17:$B$300,2,FALSE),"")</f>
        <v/>
      </c>
      <c r="B178" s="125" t="str">
        <f>IF(Beladung!B178="","",Beladung!B178)</f>
        <v/>
      </c>
      <c r="C178" s="124" t="str">
        <f>IF(Beladung!C178="","",Beladung!C178)</f>
        <v/>
      </c>
      <c r="D178" s="87" t="str">
        <f>IF(ISBLANK(Beladung!B178),"",SUMIFS(Beladung!$D$17:$D$300,Beladung!$B$17:$B$300,B178))</f>
        <v/>
      </c>
      <c r="E178" s="66" t="str">
        <f>IF(ISBLANK(Beladung!B178),"",Beladung!D178)</f>
        <v/>
      </c>
      <c r="F178" s="88" t="str">
        <f>IF(ISBLANK(Beladung!B178),"",SUMIFS(Beladung!$F$17:$F$1001,Beladung!$B$17:$B$1001,'Ergebnis (detailliert)'!B178))</f>
        <v/>
      </c>
      <c r="G178" s="67" t="str">
        <f>IF(ISBLANK(Beladung!B178),"",Beladung!F178)</f>
        <v/>
      </c>
      <c r="H178" s="88" t="str">
        <f>IF(ISBLANK(Beladung!B178),"",SUMIFS(Entladung!$D$17:$D$1001,Entladung!$B$17:$B$1001,'Ergebnis (detailliert)'!B178))</f>
        <v/>
      </c>
      <c r="I178" s="89" t="str">
        <f>IF(ISBLANK(Entladung!B178),"",Entladung!D178)</f>
        <v/>
      </c>
      <c r="J178" s="88" t="str">
        <f>IF(ISBLANK(Beladung!B178),"",SUMIFS(Entladung!$F$17:$F$1001,Entladung!$B$17:$B$1001,'Ergebnis (detailliert)'!$B$17:$B$300))</f>
        <v/>
      </c>
      <c r="K178" s="13" t="str">
        <f>IFERROR(IF(B178="","",J178*'Ergebnis (detailliert)'!G178/'Ergebnis (detailliert)'!F178),0)</f>
        <v/>
      </c>
      <c r="L178" s="56" t="str">
        <f t="shared" si="2"/>
        <v/>
      </c>
      <c r="M178" s="57" t="str">
        <f>IF(B178="","",IF(LOOKUP(B178,Stammdaten!$A$17:$A$1001,Stammdaten!$G$17:$G$1001)="Nein",0,IF(ISBLANK(Beladung!B178),"",ROUND(MIN(G178,K178)*-1,2))))</f>
        <v/>
      </c>
    </row>
    <row r="179" spans="1:13" x14ac:dyDescent="0.25">
      <c r="A179" s="142" t="str">
        <f>_xlfn.IFNA(VLOOKUP(B179,Stammdaten!$A$17:$B$300,2,FALSE),"")</f>
        <v/>
      </c>
      <c r="B179" s="125" t="str">
        <f>IF(Beladung!B179="","",Beladung!B179)</f>
        <v/>
      </c>
      <c r="C179" s="124" t="str">
        <f>IF(Beladung!C179="","",Beladung!C179)</f>
        <v/>
      </c>
      <c r="D179" s="87" t="str">
        <f>IF(ISBLANK(Beladung!B179),"",SUMIFS(Beladung!$D$17:$D$300,Beladung!$B$17:$B$300,B179))</f>
        <v/>
      </c>
      <c r="E179" s="66" t="str">
        <f>IF(ISBLANK(Beladung!B179),"",Beladung!D179)</f>
        <v/>
      </c>
      <c r="F179" s="88" t="str">
        <f>IF(ISBLANK(Beladung!B179),"",SUMIFS(Beladung!$F$17:$F$1001,Beladung!$B$17:$B$1001,'Ergebnis (detailliert)'!B179))</f>
        <v/>
      </c>
      <c r="G179" s="67" t="str">
        <f>IF(ISBLANK(Beladung!B179),"",Beladung!F179)</f>
        <v/>
      </c>
      <c r="H179" s="88" t="str">
        <f>IF(ISBLANK(Beladung!B179),"",SUMIFS(Entladung!$D$17:$D$1001,Entladung!$B$17:$B$1001,'Ergebnis (detailliert)'!B179))</f>
        <v/>
      </c>
      <c r="I179" s="89" t="str">
        <f>IF(ISBLANK(Entladung!B179),"",Entladung!D179)</f>
        <v/>
      </c>
      <c r="J179" s="88" t="str">
        <f>IF(ISBLANK(Beladung!B179),"",SUMIFS(Entladung!$F$17:$F$1001,Entladung!$B$17:$B$1001,'Ergebnis (detailliert)'!$B$17:$B$300))</f>
        <v/>
      </c>
      <c r="K179" s="13" t="str">
        <f>IFERROR(IF(B179="","",J179*'Ergebnis (detailliert)'!G179/'Ergebnis (detailliert)'!F179),0)</f>
        <v/>
      </c>
      <c r="L179" s="56" t="str">
        <f t="shared" si="2"/>
        <v/>
      </c>
      <c r="M179" s="57" t="str">
        <f>IF(B179="","",IF(LOOKUP(B179,Stammdaten!$A$17:$A$1001,Stammdaten!$G$17:$G$1001)="Nein",0,IF(ISBLANK(Beladung!B179),"",ROUND(MIN(G179,K179)*-1,2))))</f>
        <v/>
      </c>
    </row>
    <row r="180" spans="1:13" x14ac:dyDescent="0.25">
      <c r="A180" s="142" t="str">
        <f>_xlfn.IFNA(VLOOKUP(B180,Stammdaten!$A$17:$B$300,2,FALSE),"")</f>
        <v/>
      </c>
      <c r="B180" s="125" t="str">
        <f>IF(Beladung!B180="","",Beladung!B180)</f>
        <v/>
      </c>
      <c r="C180" s="124" t="str">
        <f>IF(Beladung!C180="","",Beladung!C180)</f>
        <v/>
      </c>
      <c r="D180" s="87" t="str">
        <f>IF(ISBLANK(Beladung!B180),"",SUMIFS(Beladung!$D$17:$D$300,Beladung!$B$17:$B$300,B180))</f>
        <v/>
      </c>
      <c r="E180" s="66" t="str">
        <f>IF(ISBLANK(Beladung!B180),"",Beladung!D180)</f>
        <v/>
      </c>
      <c r="F180" s="88" t="str">
        <f>IF(ISBLANK(Beladung!B180),"",SUMIFS(Beladung!$F$17:$F$1001,Beladung!$B$17:$B$1001,'Ergebnis (detailliert)'!B180))</f>
        <v/>
      </c>
      <c r="G180" s="67" t="str">
        <f>IF(ISBLANK(Beladung!B180),"",Beladung!F180)</f>
        <v/>
      </c>
      <c r="H180" s="88" t="str">
        <f>IF(ISBLANK(Beladung!B180),"",SUMIFS(Entladung!$D$17:$D$1001,Entladung!$B$17:$B$1001,'Ergebnis (detailliert)'!B180))</f>
        <v/>
      </c>
      <c r="I180" s="89" t="str">
        <f>IF(ISBLANK(Entladung!B180),"",Entladung!D180)</f>
        <v/>
      </c>
      <c r="J180" s="88" t="str">
        <f>IF(ISBLANK(Beladung!B180),"",SUMIFS(Entladung!$F$17:$F$1001,Entladung!$B$17:$B$1001,'Ergebnis (detailliert)'!$B$17:$B$300))</f>
        <v/>
      </c>
      <c r="K180" s="13" t="str">
        <f>IFERROR(IF(B180="","",J180*'Ergebnis (detailliert)'!G180/'Ergebnis (detailliert)'!F180),0)</f>
        <v/>
      </c>
      <c r="L180" s="56" t="str">
        <f t="shared" si="2"/>
        <v/>
      </c>
      <c r="M180" s="57" t="str">
        <f>IF(B180="","",IF(LOOKUP(B180,Stammdaten!$A$17:$A$1001,Stammdaten!$G$17:$G$1001)="Nein",0,IF(ISBLANK(Beladung!B180),"",ROUND(MIN(G180,K180)*-1,2))))</f>
        <v/>
      </c>
    </row>
    <row r="181" spans="1:13" x14ac:dyDescent="0.25">
      <c r="A181" s="142" t="str">
        <f>_xlfn.IFNA(VLOOKUP(B181,Stammdaten!$A$17:$B$300,2,FALSE),"")</f>
        <v/>
      </c>
      <c r="B181" s="125" t="str">
        <f>IF(Beladung!B181="","",Beladung!B181)</f>
        <v/>
      </c>
      <c r="C181" s="124" t="str">
        <f>IF(Beladung!C181="","",Beladung!C181)</f>
        <v/>
      </c>
      <c r="D181" s="87" t="str">
        <f>IF(ISBLANK(Beladung!B181),"",SUMIFS(Beladung!$D$17:$D$300,Beladung!$B$17:$B$300,B181))</f>
        <v/>
      </c>
      <c r="E181" s="66" t="str">
        <f>IF(ISBLANK(Beladung!B181),"",Beladung!D181)</f>
        <v/>
      </c>
      <c r="F181" s="88" t="str">
        <f>IF(ISBLANK(Beladung!B181),"",SUMIFS(Beladung!$F$17:$F$1001,Beladung!$B$17:$B$1001,'Ergebnis (detailliert)'!B181))</f>
        <v/>
      </c>
      <c r="G181" s="67" t="str">
        <f>IF(ISBLANK(Beladung!B181),"",Beladung!F181)</f>
        <v/>
      </c>
      <c r="H181" s="88" t="str">
        <f>IF(ISBLANK(Beladung!B181),"",SUMIFS(Entladung!$D$17:$D$1001,Entladung!$B$17:$B$1001,'Ergebnis (detailliert)'!B181))</f>
        <v/>
      </c>
      <c r="I181" s="89" t="str">
        <f>IF(ISBLANK(Entladung!B181),"",Entladung!D181)</f>
        <v/>
      </c>
      <c r="J181" s="88" t="str">
        <f>IF(ISBLANK(Beladung!B181),"",SUMIFS(Entladung!$F$17:$F$1001,Entladung!$B$17:$B$1001,'Ergebnis (detailliert)'!$B$17:$B$300))</f>
        <v/>
      </c>
      <c r="K181" s="13" t="str">
        <f>IFERROR(IF(B181="","",J181*'Ergebnis (detailliert)'!G181/'Ergebnis (detailliert)'!F181),0)</f>
        <v/>
      </c>
      <c r="L181" s="56" t="str">
        <f t="shared" si="2"/>
        <v/>
      </c>
      <c r="M181" s="57" t="str">
        <f>IF(B181="","",IF(LOOKUP(B181,Stammdaten!$A$17:$A$1001,Stammdaten!$G$17:$G$1001)="Nein",0,IF(ISBLANK(Beladung!B181),"",ROUND(MIN(G181,K181)*-1,2))))</f>
        <v/>
      </c>
    </row>
    <row r="182" spans="1:13" x14ac:dyDescent="0.25">
      <c r="A182" s="142" t="str">
        <f>_xlfn.IFNA(VLOOKUP(B182,Stammdaten!$A$17:$B$300,2,FALSE),"")</f>
        <v/>
      </c>
      <c r="B182" s="125" t="str">
        <f>IF(Beladung!B182="","",Beladung!B182)</f>
        <v/>
      </c>
      <c r="C182" s="124" t="str">
        <f>IF(Beladung!C182="","",Beladung!C182)</f>
        <v/>
      </c>
      <c r="D182" s="87" t="str">
        <f>IF(ISBLANK(Beladung!B182),"",SUMIFS(Beladung!$D$17:$D$300,Beladung!$B$17:$B$300,B182))</f>
        <v/>
      </c>
      <c r="E182" s="66" t="str">
        <f>IF(ISBLANK(Beladung!B182),"",Beladung!D182)</f>
        <v/>
      </c>
      <c r="F182" s="88" t="str">
        <f>IF(ISBLANK(Beladung!B182),"",SUMIFS(Beladung!$F$17:$F$1001,Beladung!$B$17:$B$1001,'Ergebnis (detailliert)'!B182))</f>
        <v/>
      </c>
      <c r="G182" s="67" t="str">
        <f>IF(ISBLANK(Beladung!B182),"",Beladung!F182)</f>
        <v/>
      </c>
      <c r="H182" s="88" t="str">
        <f>IF(ISBLANK(Beladung!B182),"",SUMIFS(Entladung!$D$17:$D$1001,Entladung!$B$17:$B$1001,'Ergebnis (detailliert)'!B182))</f>
        <v/>
      </c>
      <c r="I182" s="89" t="str">
        <f>IF(ISBLANK(Entladung!B182),"",Entladung!D182)</f>
        <v/>
      </c>
      <c r="J182" s="88" t="str">
        <f>IF(ISBLANK(Beladung!B182),"",SUMIFS(Entladung!$F$17:$F$1001,Entladung!$B$17:$B$1001,'Ergebnis (detailliert)'!$B$17:$B$300))</f>
        <v/>
      </c>
      <c r="K182" s="13" t="str">
        <f>IFERROR(IF(B182="","",J182*'Ergebnis (detailliert)'!G182/'Ergebnis (detailliert)'!F182),0)</f>
        <v/>
      </c>
      <c r="L182" s="56" t="str">
        <f t="shared" si="2"/>
        <v/>
      </c>
      <c r="M182" s="57" t="str">
        <f>IF(B182="","",IF(LOOKUP(B182,Stammdaten!$A$17:$A$1001,Stammdaten!$G$17:$G$1001)="Nein",0,IF(ISBLANK(Beladung!B182),"",ROUND(MIN(G182,K182)*-1,2))))</f>
        <v/>
      </c>
    </row>
    <row r="183" spans="1:13" x14ac:dyDescent="0.25">
      <c r="A183" s="142" t="str">
        <f>_xlfn.IFNA(VLOOKUP(B183,Stammdaten!$A$17:$B$300,2,FALSE),"")</f>
        <v/>
      </c>
      <c r="B183" s="125" t="str">
        <f>IF(Beladung!B183="","",Beladung!B183)</f>
        <v/>
      </c>
      <c r="C183" s="124" t="str">
        <f>IF(Beladung!C183="","",Beladung!C183)</f>
        <v/>
      </c>
      <c r="D183" s="87" t="str">
        <f>IF(ISBLANK(Beladung!B183),"",SUMIFS(Beladung!$D$17:$D$300,Beladung!$B$17:$B$300,B183))</f>
        <v/>
      </c>
      <c r="E183" s="66" t="str">
        <f>IF(ISBLANK(Beladung!B183),"",Beladung!D183)</f>
        <v/>
      </c>
      <c r="F183" s="88" t="str">
        <f>IF(ISBLANK(Beladung!B183),"",SUMIFS(Beladung!$F$17:$F$1001,Beladung!$B$17:$B$1001,'Ergebnis (detailliert)'!B183))</f>
        <v/>
      </c>
      <c r="G183" s="67" t="str">
        <f>IF(ISBLANK(Beladung!B183),"",Beladung!F183)</f>
        <v/>
      </c>
      <c r="H183" s="88" t="str">
        <f>IF(ISBLANK(Beladung!B183),"",SUMIFS(Entladung!$D$17:$D$1001,Entladung!$B$17:$B$1001,'Ergebnis (detailliert)'!B183))</f>
        <v/>
      </c>
      <c r="I183" s="89" t="str">
        <f>IF(ISBLANK(Entladung!B183),"",Entladung!D183)</f>
        <v/>
      </c>
      <c r="J183" s="88" t="str">
        <f>IF(ISBLANK(Beladung!B183),"",SUMIFS(Entladung!$F$17:$F$1001,Entladung!$B$17:$B$1001,'Ergebnis (detailliert)'!$B$17:$B$300))</f>
        <v/>
      </c>
      <c r="K183" s="13" t="str">
        <f>IFERROR(IF(B183="","",J183*'Ergebnis (detailliert)'!G183/'Ergebnis (detailliert)'!F183),0)</f>
        <v/>
      </c>
      <c r="L183" s="56" t="str">
        <f t="shared" si="2"/>
        <v/>
      </c>
      <c r="M183" s="57" t="str">
        <f>IF(B183="","",IF(LOOKUP(B183,Stammdaten!$A$17:$A$1001,Stammdaten!$G$17:$G$1001)="Nein",0,IF(ISBLANK(Beladung!B183),"",ROUND(MIN(G183,K183)*-1,2))))</f>
        <v/>
      </c>
    </row>
    <row r="184" spans="1:13" x14ac:dyDescent="0.25">
      <c r="A184" s="142" t="str">
        <f>_xlfn.IFNA(VLOOKUP(B184,Stammdaten!$A$17:$B$300,2,FALSE),"")</f>
        <v/>
      </c>
      <c r="B184" s="125" t="str">
        <f>IF(Beladung!B184="","",Beladung!B184)</f>
        <v/>
      </c>
      <c r="C184" s="124" t="str">
        <f>IF(Beladung!C184="","",Beladung!C184)</f>
        <v/>
      </c>
      <c r="D184" s="87" t="str">
        <f>IF(ISBLANK(Beladung!B184),"",SUMIFS(Beladung!$D$17:$D$300,Beladung!$B$17:$B$300,B184))</f>
        <v/>
      </c>
      <c r="E184" s="66" t="str">
        <f>IF(ISBLANK(Beladung!B184),"",Beladung!D184)</f>
        <v/>
      </c>
      <c r="F184" s="88" t="str">
        <f>IF(ISBLANK(Beladung!B184),"",SUMIFS(Beladung!$F$17:$F$1001,Beladung!$B$17:$B$1001,'Ergebnis (detailliert)'!B184))</f>
        <v/>
      </c>
      <c r="G184" s="67" t="str">
        <f>IF(ISBLANK(Beladung!B184),"",Beladung!F184)</f>
        <v/>
      </c>
      <c r="H184" s="88" t="str">
        <f>IF(ISBLANK(Beladung!B184),"",SUMIFS(Entladung!$D$17:$D$1001,Entladung!$B$17:$B$1001,'Ergebnis (detailliert)'!B184))</f>
        <v/>
      </c>
      <c r="I184" s="89" t="str">
        <f>IF(ISBLANK(Entladung!B184),"",Entladung!D184)</f>
        <v/>
      </c>
      <c r="J184" s="88" t="str">
        <f>IF(ISBLANK(Beladung!B184),"",SUMIFS(Entladung!$F$17:$F$1001,Entladung!$B$17:$B$1001,'Ergebnis (detailliert)'!$B$17:$B$300))</f>
        <v/>
      </c>
      <c r="K184" s="13" t="str">
        <f>IFERROR(IF(B184="","",J184*'Ergebnis (detailliert)'!G184/'Ergebnis (detailliert)'!F184),0)</f>
        <v/>
      </c>
      <c r="L184" s="56" t="str">
        <f t="shared" si="2"/>
        <v/>
      </c>
      <c r="M184" s="57" t="str">
        <f>IF(B184="","",IF(LOOKUP(B184,Stammdaten!$A$17:$A$1001,Stammdaten!$G$17:$G$1001)="Nein",0,IF(ISBLANK(Beladung!B184),"",ROUND(MIN(G184,K184)*-1,2))))</f>
        <v/>
      </c>
    </row>
    <row r="185" spans="1:13" x14ac:dyDescent="0.25">
      <c r="A185" s="142" t="str">
        <f>_xlfn.IFNA(VLOOKUP(B185,Stammdaten!$A$17:$B$300,2,FALSE),"")</f>
        <v/>
      </c>
      <c r="B185" s="125" t="str">
        <f>IF(Beladung!B185="","",Beladung!B185)</f>
        <v/>
      </c>
      <c r="C185" s="124" t="str">
        <f>IF(Beladung!C185="","",Beladung!C185)</f>
        <v/>
      </c>
      <c r="D185" s="87" t="str">
        <f>IF(ISBLANK(Beladung!B185),"",SUMIFS(Beladung!$D$17:$D$300,Beladung!$B$17:$B$300,B185))</f>
        <v/>
      </c>
      <c r="E185" s="66" t="str">
        <f>IF(ISBLANK(Beladung!B185),"",Beladung!D185)</f>
        <v/>
      </c>
      <c r="F185" s="88" t="str">
        <f>IF(ISBLANK(Beladung!B185),"",SUMIFS(Beladung!$F$17:$F$1001,Beladung!$B$17:$B$1001,'Ergebnis (detailliert)'!B185))</f>
        <v/>
      </c>
      <c r="G185" s="67" t="str">
        <f>IF(ISBLANK(Beladung!B185),"",Beladung!F185)</f>
        <v/>
      </c>
      <c r="H185" s="88" t="str">
        <f>IF(ISBLANK(Beladung!B185),"",SUMIFS(Entladung!$D$17:$D$1001,Entladung!$B$17:$B$1001,'Ergebnis (detailliert)'!B185))</f>
        <v/>
      </c>
      <c r="I185" s="89" t="str">
        <f>IF(ISBLANK(Entladung!B185),"",Entladung!D185)</f>
        <v/>
      </c>
      <c r="J185" s="88" t="str">
        <f>IF(ISBLANK(Beladung!B185),"",SUMIFS(Entladung!$F$17:$F$1001,Entladung!$B$17:$B$1001,'Ergebnis (detailliert)'!$B$17:$B$300))</f>
        <v/>
      </c>
      <c r="K185" s="13" t="str">
        <f>IFERROR(IF(B185="","",J185*'Ergebnis (detailliert)'!G185/'Ergebnis (detailliert)'!F185),0)</f>
        <v/>
      </c>
      <c r="L185" s="56" t="str">
        <f t="shared" si="2"/>
        <v/>
      </c>
      <c r="M185" s="57" t="str">
        <f>IF(B185="","",IF(LOOKUP(B185,Stammdaten!$A$17:$A$1001,Stammdaten!$G$17:$G$1001)="Nein",0,IF(ISBLANK(Beladung!B185),"",ROUND(MIN(G185,K185)*-1,2))))</f>
        <v/>
      </c>
    </row>
    <row r="186" spans="1:13" x14ac:dyDescent="0.25">
      <c r="A186" s="142" t="str">
        <f>_xlfn.IFNA(VLOOKUP(B186,Stammdaten!$A$17:$B$300,2,FALSE),"")</f>
        <v/>
      </c>
      <c r="B186" s="125" t="str">
        <f>IF(Beladung!B186="","",Beladung!B186)</f>
        <v/>
      </c>
      <c r="C186" s="124" t="str">
        <f>IF(Beladung!C186="","",Beladung!C186)</f>
        <v/>
      </c>
      <c r="D186" s="87" t="str">
        <f>IF(ISBLANK(Beladung!B186),"",SUMIFS(Beladung!$D$17:$D$300,Beladung!$B$17:$B$300,B186))</f>
        <v/>
      </c>
      <c r="E186" s="66" t="str">
        <f>IF(ISBLANK(Beladung!B186),"",Beladung!D186)</f>
        <v/>
      </c>
      <c r="F186" s="88" t="str">
        <f>IF(ISBLANK(Beladung!B186),"",SUMIFS(Beladung!$F$17:$F$1001,Beladung!$B$17:$B$1001,'Ergebnis (detailliert)'!B186))</f>
        <v/>
      </c>
      <c r="G186" s="67" t="str">
        <f>IF(ISBLANK(Beladung!B186),"",Beladung!F186)</f>
        <v/>
      </c>
      <c r="H186" s="88" t="str">
        <f>IF(ISBLANK(Beladung!B186),"",SUMIFS(Entladung!$D$17:$D$1001,Entladung!$B$17:$B$1001,'Ergebnis (detailliert)'!B186))</f>
        <v/>
      </c>
      <c r="I186" s="89" t="str">
        <f>IF(ISBLANK(Entladung!B186),"",Entladung!D186)</f>
        <v/>
      </c>
      <c r="J186" s="88" t="str">
        <f>IF(ISBLANK(Beladung!B186),"",SUMIFS(Entladung!$F$17:$F$1001,Entladung!$B$17:$B$1001,'Ergebnis (detailliert)'!$B$17:$B$300))</f>
        <v/>
      </c>
      <c r="K186" s="13" t="str">
        <f>IFERROR(IF(B186="","",J186*'Ergebnis (detailliert)'!G186/'Ergebnis (detailliert)'!F186),0)</f>
        <v/>
      </c>
      <c r="L186" s="56" t="str">
        <f t="shared" si="2"/>
        <v/>
      </c>
      <c r="M186" s="57" t="str">
        <f>IF(B186="","",IF(LOOKUP(B186,Stammdaten!$A$17:$A$1001,Stammdaten!$G$17:$G$1001)="Nein",0,IF(ISBLANK(Beladung!B186),"",ROUND(MIN(G186,K186)*-1,2))))</f>
        <v/>
      </c>
    </row>
    <row r="187" spans="1:13" x14ac:dyDescent="0.25">
      <c r="A187" s="142" t="str">
        <f>_xlfn.IFNA(VLOOKUP(B187,Stammdaten!$A$17:$B$300,2,FALSE),"")</f>
        <v/>
      </c>
      <c r="B187" s="125" t="str">
        <f>IF(Beladung!B187="","",Beladung!B187)</f>
        <v/>
      </c>
      <c r="C187" s="124" t="str">
        <f>IF(Beladung!C187="","",Beladung!C187)</f>
        <v/>
      </c>
      <c r="D187" s="87" t="str">
        <f>IF(ISBLANK(Beladung!B187),"",SUMIFS(Beladung!$D$17:$D$300,Beladung!$B$17:$B$300,B187))</f>
        <v/>
      </c>
      <c r="E187" s="66" t="str">
        <f>IF(ISBLANK(Beladung!B187),"",Beladung!D187)</f>
        <v/>
      </c>
      <c r="F187" s="88" t="str">
        <f>IF(ISBLANK(Beladung!B187),"",SUMIFS(Beladung!$F$17:$F$1001,Beladung!$B$17:$B$1001,'Ergebnis (detailliert)'!B187))</f>
        <v/>
      </c>
      <c r="G187" s="67" t="str">
        <f>IF(ISBLANK(Beladung!B187),"",Beladung!F187)</f>
        <v/>
      </c>
      <c r="H187" s="88" t="str">
        <f>IF(ISBLANK(Beladung!B187),"",SUMIFS(Entladung!$D$17:$D$1001,Entladung!$B$17:$B$1001,'Ergebnis (detailliert)'!B187))</f>
        <v/>
      </c>
      <c r="I187" s="89" t="str">
        <f>IF(ISBLANK(Entladung!B187),"",Entladung!D187)</f>
        <v/>
      </c>
      <c r="J187" s="88" t="str">
        <f>IF(ISBLANK(Beladung!B187),"",SUMIFS(Entladung!$F$17:$F$1001,Entladung!$B$17:$B$1001,'Ergebnis (detailliert)'!$B$17:$B$300))</f>
        <v/>
      </c>
      <c r="K187" s="13" t="str">
        <f>IFERROR(IF(B187="","",J187*'Ergebnis (detailliert)'!G187/'Ergebnis (detailliert)'!F187),0)</f>
        <v/>
      </c>
      <c r="L187" s="56" t="str">
        <f t="shared" si="2"/>
        <v/>
      </c>
      <c r="M187" s="57" t="str">
        <f>IF(B187="","",IF(LOOKUP(B187,Stammdaten!$A$17:$A$1001,Stammdaten!$G$17:$G$1001)="Nein",0,IF(ISBLANK(Beladung!B187),"",ROUND(MIN(G187,K187)*-1,2))))</f>
        <v/>
      </c>
    </row>
    <row r="188" spans="1:13" x14ac:dyDescent="0.25">
      <c r="A188" s="142" t="str">
        <f>_xlfn.IFNA(VLOOKUP(B188,Stammdaten!$A$17:$B$300,2,FALSE),"")</f>
        <v/>
      </c>
      <c r="B188" s="125" t="str">
        <f>IF(Beladung!B188="","",Beladung!B188)</f>
        <v/>
      </c>
      <c r="C188" s="124" t="str">
        <f>IF(Beladung!C188="","",Beladung!C188)</f>
        <v/>
      </c>
      <c r="D188" s="87" t="str">
        <f>IF(ISBLANK(Beladung!B188),"",SUMIFS(Beladung!$D$17:$D$300,Beladung!$B$17:$B$300,B188))</f>
        <v/>
      </c>
      <c r="E188" s="66" t="str">
        <f>IF(ISBLANK(Beladung!B188),"",Beladung!D188)</f>
        <v/>
      </c>
      <c r="F188" s="88" t="str">
        <f>IF(ISBLANK(Beladung!B188),"",SUMIFS(Beladung!$F$17:$F$1001,Beladung!$B$17:$B$1001,'Ergebnis (detailliert)'!B188))</f>
        <v/>
      </c>
      <c r="G188" s="67" t="str">
        <f>IF(ISBLANK(Beladung!B188),"",Beladung!F188)</f>
        <v/>
      </c>
      <c r="H188" s="88" t="str">
        <f>IF(ISBLANK(Beladung!B188),"",SUMIFS(Entladung!$D$17:$D$1001,Entladung!$B$17:$B$1001,'Ergebnis (detailliert)'!B188))</f>
        <v/>
      </c>
      <c r="I188" s="89" t="str">
        <f>IF(ISBLANK(Entladung!B188),"",Entladung!D188)</f>
        <v/>
      </c>
      <c r="J188" s="88" t="str">
        <f>IF(ISBLANK(Beladung!B188),"",SUMIFS(Entladung!$F$17:$F$1001,Entladung!$B$17:$B$1001,'Ergebnis (detailliert)'!$B$17:$B$300))</f>
        <v/>
      </c>
      <c r="K188" s="13" t="str">
        <f>IFERROR(IF(B188="","",J188*'Ergebnis (detailliert)'!G188/'Ergebnis (detailliert)'!F188),0)</f>
        <v/>
      </c>
      <c r="L188" s="56" t="str">
        <f t="shared" si="2"/>
        <v/>
      </c>
      <c r="M188" s="57" t="str">
        <f>IF(B188="","",IF(LOOKUP(B188,Stammdaten!$A$17:$A$1001,Stammdaten!$G$17:$G$1001)="Nein",0,IF(ISBLANK(Beladung!B188),"",ROUND(MIN(G188,K188)*-1,2))))</f>
        <v/>
      </c>
    </row>
    <row r="189" spans="1:13" x14ac:dyDescent="0.25">
      <c r="A189" s="142" t="str">
        <f>_xlfn.IFNA(VLOOKUP(B189,Stammdaten!$A$17:$B$300,2,FALSE),"")</f>
        <v/>
      </c>
      <c r="B189" s="125" t="str">
        <f>IF(Beladung!B189="","",Beladung!B189)</f>
        <v/>
      </c>
      <c r="C189" s="124" t="str">
        <f>IF(Beladung!C189="","",Beladung!C189)</f>
        <v/>
      </c>
      <c r="D189" s="87" t="str">
        <f>IF(ISBLANK(Beladung!B189),"",SUMIFS(Beladung!$D$17:$D$300,Beladung!$B$17:$B$300,B189))</f>
        <v/>
      </c>
      <c r="E189" s="66" t="str">
        <f>IF(ISBLANK(Beladung!B189),"",Beladung!D189)</f>
        <v/>
      </c>
      <c r="F189" s="88" t="str">
        <f>IF(ISBLANK(Beladung!B189),"",SUMIFS(Beladung!$F$17:$F$1001,Beladung!$B$17:$B$1001,'Ergebnis (detailliert)'!B189))</f>
        <v/>
      </c>
      <c r="G189" s="67" t="str">
        <f>IF(ISBLANK(Beladung!B189),"",Beladung!F189)</f>
        <v/>
      </c>
      <c r="H189" s="88" t="str">
        <f>IF(ISBLANK(Beladung!B189),"",SUMIFS(Entladung!$D$17:$D$1001,Entladung!$B$17:$B$1001,'Ergebnis (detailliert)'!B189))</f>
        <v/>
      </c>
      <c r="I189" s="89" t="str">
        <f>IF(ISBLANK(Entladung!B189),"",Entladung!D189)</f>
        <v/>
      </c>
      <c r="J189" s="88" t="str">
        <f>IF(ISBLANK(Beladung!B189),"",SUMIFS(Entladung!$F$17:$F$1001,Entladung!$B$17:$B$1001,'Ergebnis (detailliert)'!$B$17:$B$300))</f>
        <v/>
      </c>
      <c r="K189" s="13" t="str">
        <f>IFERROR(IF(B189="","",J189*'Ergebnis (detailliert)'!G189/'Ergebnis (detailliert)'!F189),0)</f>
        <v/>
      </c>
      <c r="L189" s="56" t="str">
        <f t="shared" si="2"/>
        <v/>
      </c>
      <c r="M189" s="57" t="str">
        <f>IF(B189="","",IF(LOOKUP(B189,Stammdaten!$A$17:$A$1001,Stammdaten!$G$17:$G$1001)="Nein",0,IF(ISBLANK(Beladung!B189),"",ROUND(MIN(G189,K189)*-1,2))))</f>
        <v/>
      </c>
    </row>
    <row r="190" spans="1:13" x14ac:dyDescent="0.25">
      <c r="A190" s="142" t="str">
        <f>_xlfn.IFNA(VLOOKUP(B190,Stammdaten!$A$17:$B$300,2,FALSE),"")</f>
        <v/>
      </c>
      <c r="B190" s="125" t="str">
        <f>IF(Beladung!B190="","",Beladung!B190)</f>
        <v/>
      </c>
      <c r="C190" s="124" t="str">
        <f>IF(Beladung!C190="","",Beladung!C190)</f>
        <v/>
      </c>
      <c r="D190" s="87" t="str">
        <f>IF(ISBLANK(Beladung!B190),"",SUMIFS(Beladung!$D$17:$D$300,Beladung!$B$17:$B$300,B190))</f>
        <v/>
      </c>
      <c r="E190" s="66" t="str">
        <f>IF(ISBLANK(Beladung!B190),"",Beladung!D190)</f>
        <v/>
      </c>
      <c r="F190" s="88" t="str">
        <f>IF(ISBLANK(Beladung!B190),"",SUMIFS(Beladung!$F$17:$F$1001,Beladung!$B$17:$B$1001,'Ergebnis (detailliert)'!B190))</f>
        <v/>
      </c>
      <c r="G190" s="67" t="str">
        <f>IF(ISBLANK(Beladung!B190),"",Beladung!F190)</f>
        <v/>
      </c>
      <c r="H190" s="88" t="str">
        <f>IF(ISBLANK(Beladung!B190),"",SUMIFS(Entladung!$D$17:$D$1001,Entladung!$B$17:$B$1001,'Ergebnis (detailliert)'!B190))</f>
        <v/>
      </c>
      <c r="I190" s="89" t="str">
        <f>IF(ISBLANK(Entladung!B190),"",Entladung!D190)</f>
        <v/>
      </c>
      <c r="J190" s="88" t="str">
        <f>IF(ISBLANK(Beladung!B190),"",SUMIFS(Entladung!$F$17:$F$1001,Entladung!$B$17:$B$1001,'Ergebnis (detailliert)'!$B$17:$B$300))</f>
        <v/>
      </c>
      <c r="K190" s="13" t="str">
        <f>IFERROR(IF(B190="","",J190*'Ergebnis (detailliert)'!G190/'Ergebnis (detailliert)'!F190),0)</f>
        <v/>
      </c>
      <c r="L190" s="56" t="str">
        <f t="shared" si="2"/>
        <v/>
      </c>
      <c r="M190" s="57" t="str">
        <f>IF(B190="","",IF(LOOKUP(B190,Stammdaten!$A$17:$A$1001,Stammdaten!$G$17:$G$1001)="Nein",0,IF(ISBLANK(Beladung!B190),"",ROUND(MIN(G190,K190)*-1,2))))</f>
        <v/>
      </c>
    </row>
    <row r="191" spans="1:13" x14ac:dyDescent="0.25">
      <c r="A191" s="142" t="str">
        <f>_xlfn.IFNA(VLOOKUP(B191,Stammdaten!$A$17:$B$300,2,FALSE),"")</f>
        <v/>
      </c>
      <c r="B191" s="125" t="str">
        <f>IF(Beladung!B191="","",Beladung!B191)</f>
        <v/>
      </c>
      <c r="C191" s="124" t="str">
        <f>IF(Beladung!C191="","",Beladung!C191)</f>
        <v/>
      </c>
      <c r="D191" s="87" t="str">
        <f>IF(ISBLANK(Beladung!B191),"",SUMIFS(Beladung!$D$17:$D$300,Beladung!$B$17:$B$300,B191))</f>
        <v/>
      </c>
      <c r="E191" s="66" t="str">
        <f>IF(ISBLANK(Beladung!B191),"",Beladung!D191)</f>
        <v/>
      </c>
      <c r="F191" s="88" t="str">
        <f>IF(ISBLANK(Beladung!B191),"",SUMIFS(Beladung!$F$17:$F$1001,Beladung!$B$17:$B$1001,'Ergebnis (detailliert)'!B191))</f>
        <v/>
      </c>
      <c r="G191" s="67" t="str">
        <f>IF(ISBLANK(Beladung!B191),"",Beladung!F191)</f>
        <v/>
      </c>
      <c r="H191" s="88" t="str">
        <f>IF(ISBLANK(Beladung!B191),"",SUMIFS(Entladung!$D$17:$D$1001,Entladung!$B$17:$B$1001,'Ergebnis (detailliert)'!B191))</f>
        <v/>
      </c>
      <c r="I191" s="89" t="str">
        <f>IF(ISBLANK(Entladung!B191),"",Entladung!D191)</f>
        <v/>
      </c>
      <c r="J191" s="88" t="str">
        <f>IF(ISBLANK(Beladung!B191),"",SUMIFS(Entladung!$F$17:$F$1001,Entladung!$B$17:$B$1001,'Ergebnis (detailliert)'!$B$17:$B$300))</f>
        <v/>
      </c>
      <c r="K191" s="13" t="str">
        <f>IFERROR(IF(B191="","",J191*'Ergebnis (detailliert)'!G191/'Ergebnis (detailliert)'!F191),0)</f>
        <v/>
      </c>
      <c r="L191" s="56" t="str">
        <f t="shared" si="2"/>
        <v/>
      </c>
      <c r="M191" s="57" t="str">
        <f>IF(B191="","",IF(LOOKUP(B191,Stammdaten!$A$17:$A$1001,Stammdaten!$G$17:$G$1001)="Nein",0,IF(ISBLANK(Beladung!B191),"",ROUND(MIN(G191,K191)*-1,2))))</f>
        <v/>
      </c>
    </row>
    <row r="192" spans="1:13" x14ac:dyDescent="0.25">
      <c r="A192" s="142" t="str">
        <f>_xlfn.IFNA(VLOOKUP(B192,Stammdaten!$A$17:$B$300,2,FALSE),"")</f>
        <v/>
      </c>
      <c r="B192" s="125" t="str">
        <f>IF(Beladung!B192="","",Beladung!B192)</f>
        <v/>
      </c>
      <c r="C192" s="124" t="str">
        <f>IF(Beladung!C192="","",Beladung!C192)</f>
        <v/>
      </c>
      <c r="D192" s="87" t="str">
        <f>IF(ISBLANK(Beladung!B192),"",SUMIFS(Beladung!$D$17:$D$300,Beladung!$B$17:$B$300,B192))</f>
        <v/>
      </c>
      <c r="E192" s="66" t="str">
        <f>IF(ISBLANK(Beladung!B192),"",Beladung!D192)</f>
        <v/>
      </c>
      <c r="F192" s="88" t="str">
        <f>IF(ISBLANK(Beladung!B192),"",SUMIFS(Beladung!$F$17:$F$1001,Beladung!$B$17:$B$1001,'Ergebnis (detailliert)'!B192))</f>
        <v/>
      </c>
      <c r="G192" s="67" t="str">
        <f>IF(ISBLANK(Beladung!B192),"",Beladung!F192)</f>
        <v/>
      </c>
      <c r="H192" s="88" t="str">
        <f>IF(ISBLANK(Beladung!B192),"",SUMIFS(Entladung!$D$17:$D$1001,Entladung!$B$17:$B$1001,'Ergebnis (detailliert)'!B192))</f>
        <v/>
      </c>
      <c r="I192" s="89" t="str">
        <f>IF(ISBLANK(Entladung!B192),"",Entladung!D192)</f>
        <v/>
      </c>
      <c r="J192" s="88" t="str">
        <f>IF(ISBLANK(Beladung!B192),"",SUMIFS(Entladung!$F$17:$F$1001,Entladung!$B$17:$B$1001,'Ergebnis (detailliert)'!$B$17:$B$300))</f>
        <v/>
      </c>
      <c r="K192" s="13" t="str">
        <f>IFERROR(IF(B192="","",J192*'Ergebnis (detailliert)'!G192/'Ergebnis (detailliert)'!F192),0)</f>
        <v/>
      </c>
      <c r="L192" s="56" t="str">
        <f t="shared" si="2"/>
        <v/>
      </c>
      <c r="M192" s="57" t="str">
        <f>IF(B192="","",IF(LOOKUP(B192,Stammdaten!$A$17:$A$1001,Stammdaten!$G$17:$G$1001)="Nein",0,IF(ISBLANK(Beladung!B192),"",ROUND(MIN(G192,K192)*-1,2))))</f>
        <v/>
      </c>
    </row>
    <row r="193" spans="1:13" x14ac:dyDescent="0.25">
      <c r="A193" s="142" t="str">
        <f>_xlfn.IFNA(VLOOKUP(B193,Stammdaten!$A$17:$B$300,2,FALSE),"")</f>
        <v/>
      </c>
      <c r="B193" s="125" t="str">
        <f>IF(Beladung!B193="","",Beladung!B193)</f>
        <v/>
      </c>
      <c r="C193" s="124" t="str">
        <f>IF(Beladung!C193="","",Beladung!C193)</f>
        <v/>
      </c>
      <c r="D193" s="87" t="str">
        <f>IF(ISBLANK(Beladung!B193),"",SUMIFS(Beladung!$D$17:$D$300,Beladung!$B$17:$B$300,B193))</f>
        <v/>
      </c>
      <c r="E193" s="66" t="str">
        <f>IF(ISBLANK(Beladung!B193),"",Beladung!D193)</f>
        <v/>
      </c>
      <c r="F193" s="88" t="str">
        <f>IF(ISBLANK(Beladung!B193),"",SUMIFS(Beladung!$F$17:$F$1001,Beladung!$B$17:$B$1001,'Ergebnis (detailliert)'!B193))</f>
        <v/>
      </c>
      <c r="G193" s="67" t="str">
        <f>IF(ISBLANK(Beladung!B193),"",Beladung!F193)</f>
        <v/>
      </c>
      <c r="H193" s="88" t="str">
        <f>IF(ISBLANK(Beladung!B193),"",SUMIFS(Entladung!$D$17:$D$1001,Entladung!$B$17:$B$1001,'Ergebnis (detailliert)'!B193))</f>
        <v/>
      </c>
      <c r="I193" s="89" t="str">
        <f>IF(ISBLANK(Entladung!B193),"",Entladung!D193)</f>
        <v/>
      </c>
      <c r="J193" s="88" t="str">
        <f>IF(ISBLANK(Beladung!B193),"",SUMIFS(Entladung!$F$17:$F$1001,Entladung!$B$17:$B$1001,'Ergebnis (detailliert)'!$B$17:$B$300))</f>
        <v/>
      </c>
      <c r="K193" s="13" t="str">
        <f>IFERROR(IF(B193="","",J193*'Ergebnis (detailliert)'!G193/'Ergebnis (detailliert)'!F193),0)</f>
        <v/>
      </c>
      <c r="L193" s="56" t="str">
        <f t="shared" si="2"/>
        <v/>
      </c>
      <c r="M193" s="57" t="str">
        <f>IF(B193="","",IF(LOOKUP(B193,Stammdaten!$A$17:$A$1001,Stammdaten!$G$17:$G$1001)="Nein",0,IF(ISBLANK(Beladung!B193),"",ROUND(MIN(G193,K193)*-1,2))))</f>
        <v/>
      </c>
    </row>
    <row r="194" spans="1:13" x14ac:dyDescent="0.25">
      <c r="A194" s="142" t="str">
        <f>_xlfn.IFNA(VLOOKUP(B194,Stammdaten!$A$17:$B$300,2,FALSE),"")</f>
        <v/>
      </c>
      <c r="B194" s="125" t="str">
        <f>IF(Beladung!B194="","",Beladung!B194)</f>
        <v/>
      </c>
      <c r="C194" s="124" t="str">
        <f>IF(Beladung!C194="","",Beladung!C194)</f>
        <v/>
      </c>
      <c r="D194" s="87" t="str">
        <f>IF(ISBLANK(Beladung!B194),"",SUMIFS(Beladung!$D$17:$D$300,Beladung!$B$17:$B$300,B194))</f>
        <v/>
      </c>
      <c r="E194" s="66" t="str">
        <f>IF(ISBLANK(Beladung!B194),"",Beladung!D194)</f>
        <v/>
      </c>
      <c r="F194" s="88" t="str">
        <f>IF(ISBLANK(Beladung!B194),"",SUMIFS(Beladung!$F$17:$F$1001,Beladung!$B$17:$B$1001,'Ergebnis (detailliert)'!B194))</f>
        <v/>
      </c>
      <c r="G194" s="67" t="str">
        <f>IF(ISBLANK(Beladung!B194),"",Beladung!F194)</f>
        <v/>
      </c>
      <c r="H194" s="88" t="str">
        <f>IF(ISBLANK(Beladung!B194),"",SUMIFS(Entladung!$D$17:$D$1001,Entladung!$B$17:$B$1001,'Ergebnis (detailliert)'!B194))</f>
        <v/>
      </c>
      <c r="I194" s="89" t="str">
        <f>IF(ISBLANK(Entladung!B194),"",Entladung!D194)</f>
        <v/>
      </c>
      <c r="J194" s="88" t="str">
        <f>IF(ISBLANK(Beladung!B194),"",SUMIFS(Entladung!$F$17:$F$1001,Entladung!$B$17:$B$1001,'Ergebnis (detailliert)'!$B$17:$B$300))</f>
        <v/>
      </c>
      <c r="K194" s="13" t="str">
        <f>IFERROR(IF(B194="","",J194*'Ergebnis (detailliert)'!G194/'Ergebnis (detailliert)'!F194),0)</f>
        <v/>
      </c>
      <c r="L194" s="56" t="str">
        <f t="shared" si="2"/>
        <v/>
      </c>
      <c r="M194" s="57" t="str">
        <f>IF(B194="","",IF(LOOKUP(B194,Stammdaten!$A$17:$A$1001,Stammdaten!$G$17:$G$1001)="Nein",0,IF(ISBLANK(Beladung!B194),"",ROUND(MIN(G194,K194)*-1,2))))</f>
        <v/>
      </c>
    </row>
    <row r="195" spans="1:13" x14ac:dyDescent="0.25">
      <c r="A195" s="142" t="str">
        <f>_xlfn.IFNA(VLOOKUP(B195,Stammdaten!$A$17:$B$300,2,FALSE),"")</f>
        <v/>
      </c>
      <c r="B195" s="125" t="str">
        <f>IF(Beladung!B195="","",Beladung!B195)</f>
        <v/>
      </c>
      <c r="C195" s="124" t="str">
        <f>IF(Beladung!C195="","",Beladung!C195)</f>
        <v/>
      </c>
      <c r="D195" s="87" t="str">
        <f>IF(ISBLANK(Beladung!B195),"",SUMIFS(Beladung!$D$17:$D$300,Beladung!$B$17:$B$300,B195))</f>
        <v/>
      </c>
      <c r="E195" s="66" t="str">
        <f>IF(ISBLANK(Beladung!B195),"",Beladung!D195)</f>
        <v/>
      </c>
      <c r="F195" s="88" t="str">
        <f>IF(ISBLANK(Beladung!B195),"",SUMIFS(Beladung!$F$17:$F$1001,Beladung!$B$17:$B$1001,'Ergebnis (detailliert)'!B195))</f>
        <v/>
      </c>
      <c r="G195" s="67" t="str">
        <f>IF(ISBLANK(Beladung!B195),"",Beladung!F195)</f>
        <v/>
      </c>
      <c r="H195" s="88" t="str">
        <f>IF(ISBLANK(Beladung!B195),"",SUMIFS(Entladung!$D$17:$D$1001,Entladung!$B$17:$B$1001,'Ergebnis (detailliert)'!B195))</f>
        <v/>
      </c>
      <c r="I195" s="89" t="str">
        <f>IF(ISBLANK(Entladung!B195),"",Entladung!D195)</f>
        <v/>
      </c>
      <c r="J195" s="88" t="str">
        <f>IF(ISBLANK(Beladung!B195),"",SUMIFS(Entladung!$F$17:$F$1001,Entladung!$B$17:$B$1001,'Ergebnis (detailliert)'!$B$17:$B$300))</f>
        <v/>
      </c>
      <c r="K195" s="13" t="str">
        <f>IFERROR(IF(B195="","",J195*'Ergebnis (detailliert)'!G195/'Ergebnis (detailliert)'!F195),0)</f>
        <v/>
      </c>
      <c r="L195" s="56" t="str">
        <f t="shared" si="2"/>
        <v/>
      </c>
      <c r="M195" s="57" t="str">
        <f>IF(B195="","",IF(LOOKUP(B195,Stammdaten!$A$17:$A$1001,Stammdaten!$G$17:$G$1001)="Nein",0,IF(ISBLANK(Beladung!B195),"",ROUND(MIN(G195,K195)*-1,2))))</f>
        <v/>
      </c>
    </row>
    <row r="196" spans="1:13" x14ac:dyDescent="0.25">
      <c r="A196" s="142" t="str">
        <f>_xlfn.IFNA(VLOOKUP(B196,Stammdaten!$A$17:$B$300,2,FALSE),"")</f>
        <v/>
      </c>
      <c r="B196" s="125" t="str">
        <f>IF(Beladung!B196="","",Beladung!B196)</f>
        <v/>
      </c>
      <c r="C196" s="124" t="str">
        <f>IF(Beladung!C196="","",Beladung!C196)</f>
        <v/>
      </c>
      <c r="D196" s="87" t="str">
        <f>IF(ISBLANK(Beladung!B196),"",SUMIFS(Beladung!$D$17:$D$300,Beladung!$B$17:$B$300,B196))</f>
        <v/>
      </c>
      <c r="E196" s="66" t="str">
        <f>IF(ISBLANK(Beladung!B196),"",Beladung!D196)</f>
        <v/>
      </c>
      <c r="F196" s="88" t="str">
        <f>IF(ISBLANK(Beladung!B196),"",SUMIFS(Beladung!$F$17:$F$1001,Beladung!$B$17:$B$1001,'Ergebnis (detailliert)'!B196))</f>
        <v/>
      </c>
      <c r="G196" s="67" t="str">
        <f>IF(ISBLANK(Beladung!B196),"",Beladung!F196)</f>
        <v/>
      </c>
      <c r="H196" s="88" t="str">
        <f>IF(ISBLANK(Beladung!B196),"",SUMIFS(Entladung!$D$17:$D$1001,Entladung!$B$17:$B$1001,'Ergebnis (detailliert)'!B196))</f>
        <v/>
      </c>
      <c r="I196" s="89" t="str">
        <f>IF(ISBLANK(Entladung!B196),"",Entladung!D196)</f>
        <v/>
      </c>
      <c r="J196" s="88" t="str">
        <f>IF(ISBLANK(Beladung!B196),"",SUMIFS(Entladung!$F$17:$F$1001,Entladung!$B$17:$B$1001,'Ergebnis (detailliert)'!$B$17:$B$300))</f>
        <v/>
      </c>
      <c r="K196" s="13" t="str">
        <f>IFERROR(IF(B196="","",J196*'Ergebnis (detailliert)'!G196/'Ergebnis (detailliert)'!F196),0)</f>
        <v/>
      </c>
      <c r="L196" s="56" t="str">
        <f t="shared" si="2"/>
        <v/>
      </c>
      <c r="M196" s="57" t="str">
        <f>IF(B196="","",IF(LOOKUP(B196,Stammdaten!$A$17:$A$1001,Stammdaten!$G$17:$G$1001)="Nein",0,IF(ISBLANK(Beladung!B196),"",ROUND(MIN(G196,K196)*-1,2))))</f>
        <v/>
      </c>
    </row>
    <row r="197" spans="1:13" x14ac:dyDescent="0.25">
      <c r="A197" s="142" t="str">
        <f>_xlfn.IFNA(VLOOKUP(B197,Stammdaten!$A$17:$B$300,2,FALSE),"")</f>
        <v/>
      </c>
      <c r="B197" s="125" t="str">
        <f>IF(Beladung!B197="","",Beladung!B197)</f>
        <v/>
      </c>
      <c r="C197" s="124" t="str">
        <f>IF(Beladung!C197="","",Beladung!C197)</f>
        <v/>
      </c>
      <c r="D197" s="87" t="str">
        <f>IF(ISBLANK(Beladung!B197),"",SUMIFS(Beladung!$D$17:$D$300,Beladung!$B$17:$B$300,B197))</f>
        <v/>
      </c>
      <c r="E197" s="66" t="str">
        <f>IF(ISBLANK(Beladung!B197),"",Beladung!D197)</f>
        <v/>
      </c>
      <c r="F197" s="88" t="str">
        <f>IF(ISBLANK(Beladung!B197),"",SUMIFS(Beladung!$F$17:$F$1001,Beladung!$B$17:$B$1001,'Ergebnis (detailliert)'!B197))</f>
        <v/>
      </c>
      <c r="G197" s="67" t="str">
        <f>IF(ISBLANK(Beladung!B197),"",Beladung!F197)</f>
        <v/>
      </c>
      <c r="H197" s="88" t="str">
        <f>IF(ISBLANK(Beladung!B197),"",SUMIFS(Entladung!$D$17:$D$1001,Entladung!$B$17:$B$1001,'Ergebnis (detailliert)'!B197))</f>
        <v/>
      </c>
      <c r="I197" s="89" t="str">
        <f>IF(ISBLANK(Entladung!B197),"",Entladung!D197)</f>
        <v/>
      </c>
      <c r="J197" s="88" t="str">
        <f>IF(ISBLANK(Beladung!B197),"",SUMIFS(Entladung!$F$17:$F$1001,Entladung!$B$17:$B$1001,'Ergebnis (detailliert)'!$B$17:$B$300))</f>
        <v/>
      </c>
      <c r="K197" s="13" t="str">
        <f>IFERROR(IF(B197="","",J197*'Ergebnis (detailliert)'!G197/'Ergebnis (detailliert)'!F197),0)</f>
        <v/>
      </c>
      <c r="L197" s="56" t="str">
        <f t="shared" si="2"/>
        <v/>
      </c>
      <c r="M197" s="57" t="str">
        <f>IF(B197="","",IF(LOOKUP(B197,Stammdaten!$A$17:$A$1001,Stammdaten!$G$17:$G$1001)="Nein",0,IF(ISBLANK(Beladung!B197),"",ROUND(MIN(G197,K197)*-1,2))))</f>
        <v/>
      </c>
    </row>
    <row r="198" spans="1:13" x14ac:dyDescent="0.25">
      <c r="A198" s="142" t="str">
        <f>_xlfn.IFNA(VLOOKUP(B198,Stammdaten!$A$17:$B$300,2,FALSE),"")</f>
        <v/>
      </c>
      <c r="B198" s="125" t="str">
        <f>IF(Beladung!B198="","",Beladung!B198)</f>
        <v/>
      </c>
      <c r="C198" s="124" t="str">
        <f>IF(Beladung!C198="","",Beladung!C198)</f>
        <v/>
      </c>
      <c r="D198" s="87" t="str">
        <f>IF(ISBLANK(Beladung!B198),"",SUMIFS(Beladung!$D$17:$D$300,Beladung!$B$17:$B$300,B198))</f>
        <v/>
      </c>
      <c r="E198" s="66" t="str">
        <f>IF(ISBLANK(Beladung!B198),"",Beladung!D198)</f>
        <v/>
      </c>
      <c r="F198" s="88" t="str">
        <f>IF(ISBLANK(Beladung!B198),"",SUMIFS(Beladung!$F$17:$F$1001,Beladung!$B$17:$B$1001,'Ergebnis (detailliert)'!B198))</f>
        <v/>
      </c>
      <c r="G198" s="67" t="str">
        <f>IF(ISBLANK(Beladung!B198),"",Beladung!F198)</f>
        <v/>
      </c>
      <c r="H198" s="88" t="str">
        <f>IF(ISBLANK(Beladung!B198),"",SUMIFS(Entladung!$D$17:$D$1001,Entladung!$B$17:$B$1001,'Ergebnis (detailliert)'!B198))</f>
        <v/>
      </c>
      <c r="I198" s="89" t="str">
        <f>IF(ISBLANK(Entladung!B198),"",Entladung!D198)</f>
        <v/>
      </c>
      <c r="J198" s="88" t="str">
        <f>IF(ISBLANK(Beladung!B198),"",SUMIFS(Entladung!$F$17:$F$1001,Entladung!$B$17:$B$1001,'Ergebnis (detailliert)'!$B$17:$B$300))</f>
        <v/>
      </c>
      <c r="K198" s="13" t="str">
        <f>IFERROR(IF(B198="","",J198*'Ergebnis (detailliert)'!G198/'Ergebnis (detailliert)'!F198),0)</f>
        <v/>
      </c>
      <c r="L198" s="56" t="str">
        <f t="shared" si="2"/>
        <v/>
      </c>
      <c r="M198" s="57" t="str">
        <f>IF(B198="","",IF(LOOKUP(B198,Stammdaten!$A$17:$A$1001,Stammdaten!$G$17:$G$1001)="Nein",0,IF(ISBLANK(Beladung!B198),"",ROUND(MIN(G198,K198)*-1,2))))</f>
        <v/>
      </c>
    </row>
    <row r="199" spans="1:13" x14ac:dyDescent="0.25">
      <c r="A199" s="142" t="str">
        <f>_xlfn.IFNA(VLOOKUP(B199,Stammdaten!$A$17:$B$300,2,FALSE),"")</f>
        <v/>
      </c>
      <c r="B199" s="125" t="str">
        <f>IF(Beladung!B199="","",Beladung!B199)</f>
        <v/>
      </c>
      <c r="C199" s="124" t="str">
        <f>IF(Beladung!C199="","",Beladung!C199)</f>
        <v/>
      </c>
      <c r="D199" s="87" t="str">
        <f>IF(ISBLANK(Beladung!B199),"",SUMIFS(Beladung!$D$17:$D$300,Beladung!$B$17:$B$300,B199))</f>
        <v/>
      </c>
      <c r="E199" s="66" t="str">
        <f>IF(ISBLANK(Beladung!B199),"",Beladung!D199)</f>
        <v/>
      </c>
      <c r="F199" s="88" t="str">
        <f>IF(ISBLANK(Beladung!B199),"",SUMIFS(Beladung!$F$17:$F$1001,Beladung!$B$17:$B$1001,'Ergebnis (detailliert)'!B199))</f>
        <v/>
      </c>
      <c r="G199" s="67" t="str">
        <f>IF(ISBLANK(Beladung!B199),"",Beladung!F199)</f>
        <v/>
      </c>
      <c r="H199" s="88" t="str">
        <f>IF(ISBLANK(Beladung!B199),"",SUMIFS(Entladung!$D$17:$D$1001,Entladung!$B$17:$B$1001,'Ergebnis (detailliert)'!B199))</f>
        <v/>
      </c>
      <c r="I199" s="89" t="str">
        <f>IF(ISBLANK(Entladung!B199),"",Entladung!D199)</f>
        <v/>
      </c>
      <c r="J199" s="88" t="str">
        <f>IF(ISBLANK(Beladung!B199),"",SUMIFS(Entladung!$F$17:$F$1001,Entladung!$B$17:$B$1001,'Ergebnis (detailliert)'!$B$17:$B$300))</f>
        <v/>
      </c>
      <c r="K199" s="13" t="str">
        <f>IFERROR(IF(B199="","",J199*'Ergebnis (detailliert)'!G199/'Ergebnis (detailliert)'!F199),0)</f>
        <v/>
      </c>
      <c r="L199" s="56" t="str">
        <f t="shared" si="2"/>
        <v/>
      </c>
      <c r="M199" s="57" t="str">
        <f>IF(B199="","",IF(LOOKUP(B199,Stammdaten!$A$17:$A$1001,Stammdaten!$G$17:$G$1001)="Nein",0,IF(ISBLANK(Beladung!B199),"",ROUND(MIN(G199,K199)*-1,2))))</f>
        <v/>
      </c>
    </row>
    <row r="200" spans="1:13" x14ac:dyDescent="0.25">
      <c r="A200" s="142" t="str">
        <f>_xlfn.IFNA(VLOOKUP(B200,Stammdaten!$A$17:$B$300,2,FALSE),"")</f>
        <v/>
      </c>
      <c r="B200" s="125" t="str">
        <f>IF(Beladung!B200="","",Beladung!B200)</f>
        <v/>
      </c>
      <c r="C200" s="124" t="str">
        <f>IF(Beladung!C200="","",Beladung!C200)</f>
        <v/>
      </c>
      <c r="D200" s="87" t="str">
        <f>IF(ISBLANK(Beladung!B200),"",SUMIFS(Beladung!$D$17:$D$300,Beladung!$B$17:$B$300,B200))</f>
        <v/>
      </c>
      <c r="E200" s="66" t="str">
        <f>IF(ISBLANK(Beladung!B200),"",Beladung!D200)</f>
        <v/>
      </c>
      <c r="F200" s="88" t="str">
        <f>IF(ISBLANK(Beladung!B200),"",SUMIFS(Beladung!$F$17:$F$1001,Beladung!$B$17:$B$1001,'Ergebnis (detailliert)'!B200))</f>
        <v/>
      </c>
      <c r="G200" s="67" t="str">
        <f>IF(ISBLANK(Beladung!B200),"",Beladung!F200)</f>
        <v/>
      </c>
      <c r="H200" s="88" t="str">
        <f>IF(ISBLANK(Beladung!B200),"",SUMIFS(Entladung!$D$17:$D$1001,Entladung!$B$17:$B$1001,'Ergebnis (detailliert)'!B200))</f>
        <v/>
      </c>
      <c r="I200" s="89" t="str">
        <f>IF(ISBLANK(Entladung!B200),"",Entladung!D200)</f>
        <v/>
      </c>
      <c r="J200" s="88" t="str">
        <f>IF(ISBLANK(Beladung!B200),"",SUMIFS(Entladung!$F$17:$F$1001,Entladung!$B$17:$B$1001,'Ergebnis (detailliert)'!$B$17:$B$300))</f>
        <v/>
      </c>
      <c r="K200" s="13" t="str">
        <f>IFERROR(IF(B200="","",J200*'Ergebnis (detailliert)'!G200/'Ergebnis (detailliert)'!F200),0)</f>
        <v/>
      </c>
      <c r="L200" s="56" t="str">
        <f t="shared" si="2"/>
        <v/>
      </c>
      <c r="M200" s="57" t="str">
        <f>IF(B200="","",IF(LOOKUP(B200,Stammdaten!$A$17:$A$1001,Stammdaten!$G$17:$G$1001)="Nein",0,IF(ISBLANK(Beladung!B200),"",ROUND(MIN(G200,K200)*-1,2))))</f>
        <v/>
      </c>
    </row>
    <row r="201" spans="1:13" x14ac:dyDescent="0.25">
      <c r="A201" s="142" t="str">
        <f>_xlfn.IFNA(VLOOKUP(B201,Stammdaten!$A$17:$B$300,2,FALSE),"")</f>
        <v/>
      </c>
      <c r="B201" s="125" t="str">
        <f>IF(Beladung!B201="","",Beladung!B201)</f>
        <v/>
      </c>
      <c r="C201" s="124" t="str">
        <f>IF(Beladung!C201="","",Beladung!C201)</f>
        <v/>
      </c>
      <c r="D201" s="87" t="str">
        <f>IF(ISBLANK(Beladung!B201),"",SUMIFS(Beladung!$D$17:$D$300,Beladung!$B$17:$B$300,B201))</f>
        <v/>
      </c>
      <c r="E201" s="66" t="str">
        <f>IF(ISBLANK(Beladung!B201),"",Beladung!D201)</f>
        <v/>
      </c>
      <c r="F201" s="88" t="str">
        <f>IF(ISBLANK(Beladung!B201),"",SUMIFS(Beladung!$F$17:$F$1001,Beladung!$B$17:$B$1001,'Ergebnis (detailliert)'!B201))</f>
        <v/>
      </c>
      <c r="G201" s="67" t="str">
        <f>IF(ISBLANK(Beladung!B201),"",Beladung!F201)</f>
        <v/>
      </c>
      <c r="H201" s="88" t="str">
        <f>IF(ISBLANK(Beladung!B201),"",SUMIFS(Entladung!$D$17:$D$1001,Entladung!$B$17:$B$1001,'Ergebnis (detailliert)'!B201))</f>
        <v/>
      </c>
      <c r="I201" s="89" t="str">
        <f>IF(ISBLANK(Entladung!B201),"",Entladung!D201)</f>
        <v/>
      </c>
      <c r="J201" s="88" t="str">
        <f>IF(ISBLANK(Beladung!B201),"",SUMIFS(Entladung!$F$17:$F$1001,Entladung!$B$17:$B$1001,'Ergebnis (detailliert)'!$B$17:$B$300))</f>
        <v/>
      </c>
      <c r="K201" s="13" t="str">
        <f>IFERROR(IF(B201="","",J201*'Ergebnis (detailliert)'!G201/'Ergebnis (detailliert)'!F201),0)</f>
        <v/>
      </c>
      <c r="L201" s="56" t="str">
        <f t="shared" si="2"/>
        <v/>
      </c>
      <c r="M201" s="57" t="str">
        <f>IF(B201="","",IF(LOOKUP(B201,Stammdaten!$A$17:$A$1001,Stammdaten!$G$17:$G$1001)="Nein",0,IF(ISBLANK(Beladung!B201),"",ROUND(MIN(G201,K201)*-1,2))))</f>
        <v/>
      </c>
    </row>
    <row r="202" spans="1:13" x14ac:dyDescent="0.25">
      <c r="A202" s="142" t="str">
        <f>_xlfn.IFNA(VLOOKUP(B202,Stammdaten!$A$17:$B$300,2,FALSE),"")</f>
        <v/>
      </c>
      <c r="B202" s="125" t="str">
        <f>IF(Beladung!B202="","",Beladung!B202)</f>
        <v/>
      </c>
      <c r="C202" s="124" t="str">
        <f>IF(Beladung!C202="","",Beladung!C202)</f>
        <v/>
      </c>
      <c r="D202" s="87" t="str">
        <f>IF(ISBLANK(Beladung!B202),"",SUMIFS(Beladung!$D$17:$D$300,Beladung!$B$17:$B$300,B202))</f>
        <v/>
      </c>
      <c r="E202" s="66" t="str">
        <f>IF(ISBLANK(Beladung!B202),"",Beladung!D202)</f>
        <v/>
      </c>
      <c r="F202" s="88" t="str">
        <f>IF(ISBLANK(Beladung!B202),"",SUMIFS(Beladung!$F$17:$F$1001,Beladung!$B$17:$B$1001,'Ergebnis (detailliert)'!B202))</f>
        <v/>
      </c>
      <c r="G202" s="67" t="str">
        <f>IF(ISBLANK(Beladung!B202),"",Beladung!F202)</f>
        <v/>
      </c>
      <c r="H202" s="88" t="str">
        <f>IF(ISBLANK(Beladung!B202),"",SUMIFS(Entladung!$D$17:$D$1001,Entladung!$B$17:$B$1001,'Ergebnis (detailliert)'!B202))</f>
        <v/>
      </c>
      <c r="I202" s="89" t="str">
        <f>IF(ISBLANK(Entladung!B202),"",Entladung!D202)</f>
        <v/>
      </c>
      <c r="J202" s="88" t="str">
        <f>IF(ISBLANK(Beladung!B202),"",SUMIFS(Entladung!$F$17:$F$1001,Entladung!$B$17:$B$1001,'Ergebnis (detailliert)'!$B$17:$B$300))</f>
        <v/>
      </c>
      <c r="K202" s="13" t="str">
        <f>IFERROR(IF(B202="","",J202*'Ergebnis (detailliert)'!G202/'Ergebnis (detailliert)'!F202),0)</f>
        <v/>
      </c>
      <c r="L202" s="56" t="str">
        <f t="shared" si="2"/>
        <v/>
      </c>
      <c r="M202" s="57" t="str">
        <f>IF(B202="","",IF(LOOKUP(B202,Stammdaten!$A$17:$A$1001,Stammdaten!$G$17:$G$1001)="Nein",0,IF(ISBLANK(Beladung!B202),"",ROUND(MIN(G202,K202)*-1,2))))</f>
        <v/>
      </c>
    </row>
    <row r="203" spans="1:13" x14ac:dyDescent="0.25">
      <c r="A203" s="142" t="str">
        <f>_xlfn.IFNA(VLOOKUP(B203,Stammdaten!$A$17:$B$300,2,FALSE),"")</f>
        <v/>
      </c>
      <c r="B203" s="125" t="str">
        <f>IF(Beladung!B203="","",Beladung!B203)</f>
        <v/>
      </c>
      <c r="C203" s="124" t="str">
        <f>IF(Beladung!C203="","",Beladung!C203)</f>
        <v/>
      </c>
      <c r="D203" s="87" t="str">
        <f>IF(ISBLANK(Beladung!B203),"",SUMIFS(Beladung!$D$17:$D$300,Beladung!$B$17:$B$300,B203))</f>
        <v/>
      </c>
      <c r="E203" s="66" t="str">
        <f>IF(ISBLANK(Beladung!B203),"",Beladung!D203)</f>
        <v/>
      </c>
      <c r="F203" s="88" t="str">
        <f>IF(ISBLANK(Beladung!B203),"",SUMIFS(Beladung!$F$17:$F$1001,Beladung!$B$17:$B$1001,'Ergebnis (detailliert)'!B203))</f>
        <v/>
      </c>
      <c r="G203" s="67" t="str">
        <f>IF(ISBLANK(Beladung!B203),"",Beladung!F203)</f>
        <v/>
      </c>
      <c r="H203" s="88" t="str">
        <f>IF(ISBLANK(Beladung!B203),"",SUMIFS(Entladung!$D$17:$D$1001,Entladung!$B$17:$B$1001,'Ergebnis (detailliert)'!B203))</f>
        <v/>
      </c>
      <c r="I203" s="89" t="str">
        <f>IF(ISBLANK(Entladung!B203),"",Entladung!D203)</f>
        <v/>
      </c>
      <c r="J203" s="88" t="str">
        <f>IF(ISBLANK(Beladung!B203),"",SUMIFS(Entladung!$F$17:$F$1001,Entladung!$B$17:$B$1001,'Ergebnis (detailliert)'!$B$17:$B$300))</f>
        <v/>
      </c>
      <c r="K203" s="13" t="str">
        <f>IFERROR(IF(B203="","",J203*'Ergebnis (detailliert)'!G203/'Ergebnis (detailliert)'!F203),0)</f>
        <v/>
      </c>
      <c r="L203" s="56" t="str">
        <f t="shared" si="2"/>
        <v/>
      </c>
      <c r="M203" s="57" t="str">
        <f>IF(B203="","",IF(LOOKUP(B203,Stammdaten!$A$17:$A$1001,Stammdaten!$G$17:$G$1001)="Nein",0,IF(ISBLANK(Beladung!B203),"",ROUND(MIN(G203,K203)*-1,2))))</f>
        <v/>
      </c>
    </row>
    <row r="204" spans="1:13" x14ac:dyDescent="0.25">
      <c r="A204" s="142" t="str">
        <f>_xlfn.IFNA(VLOOKUP(B204,Stammdaten!$A$17:$B$300,2,FALSE),"")</f>
        <v/>
      </c>
      <c r="B204" s="125" t="str">
        <f>IF(Beladung!B204="","",Beladung!B204)</f>
        <v/>
      </c>
      <c r="C204" s="124" t="str">
        <f>IF(Beladung!C204="","",Beladung!C204)</f>
        <v/>
      </c>
      <c r="D204" s="87" t="str">
        <f>IF(ISBLANK(Beladung!B204),"",SUMIFS(Beladung!$D$17:$D$300,Beladung!$B$17:$B$300,B204))</f>
        <v/>
      </c>
      <c r="E204" s="66" t="str">
        <f>IF(ISBLANK(Beladung!B204),"",Beladung!D204)</f>
        <v/>
      </c>
      <c r="F204" s="88" t="str">
        <f>IF(ISBLANK(Beladung!B204),"",SUMIFS(Beladung!$F$17:$F$1001,Beladung!$B$17:$B$1001,'Ergebnis (detailliert)'!B204))</f>
        <v/>
      </c>
      <c r="G204" s="67" t="str">
        <f>IF(ISBLANK(Beladung!B204),"",Beladung!F204)</f>
        <v/>
      </c>
      <c r="H204" s="88" t="str">
        <f>IF(ISBLANK(Beladung!B204),"",SUMIFS(Entladung!$D$17:$D$1001,Entladung!$B$17:$B$1001,'Ergebnis (detailliert)'!B204))</f>
        <v/>
      </c>
      <c r="I204" s="89" t="str">
        <f>IF(ISBLANK(Entladung!B204),"",Entladung!D204)</f>
        <v/>
      </c>
      <c r="J204" s="88" t="str">
        <f>IF(ISBLANK(Beladung!B204),"",SUMIFS(Entladung!$F$17:$F$1001,Entladung!$B$17:$B$1001,'Ergebnis (detailliert)'!$B$17:$B$300))</f>
        <v/>
      </c>
      <c r="K204" s="13" t="str">
        <f>IFERROR(IF(B204="","",J204*'Ergebnis (detailliert)'!G204/'Ergebnis (detailliert)'!F204),0)</f>
        <v/>
      </c>
      <c r="L204" s="56" t="str">
        <f t="shared" si="2"/>
        <v/>
      </c>
      <c r="M204" s="57" t="str">
        <f>IF(B204="","",IF(LOOKUP(B204,Stammdaten!$A$17:$A$1001,Stammdaten!$G$17:$G$1001)="Nein",0,IF(ISBLANK(Beladung!B204),"",ROUND(MIN(G204,K204)*-1,2))))</f>
        <v/>
      </c>
    </row>
    <row r="205" spans="1:13" x14ac:dyDescent="0.25">
      <c r="A205" s="142" t="str">
        <f>_xlfn.IFNA(VLOOKUP(B205,Stammdaten!$A$17:$B$300,2,FALSE),"")</f>
        <v/>
      </c>
      <c r="B205" s="125" t="str">
        <f>IF(Beladung!B205="","",Beladung!B205)</f>
        <v/>
      </c>
      <c r="C205" s="124" t="str">
        <f>IF(Beladung!C205="","",Beladung!C205)</f>
        <v/>
      </c>
      <c r="D205" s="87" t="str">
        <f>IF(ISBLANK(Beladung!B205),"",SUMIFS(Beladung!$D$17:$D$300,Beladung!$B$17:$B$300,B205))</f>
        <v/>
      </c>
      <c r="E205" s="66" t="str">
        <f>IF(ISBLANK(Beladung!B205),"",Beladung!D205)</f>
        <v/>
      </c>
      <c r="F205" s="88" t="str">
        <f>IF(ISBLANK(Beladung!B205),"",SUMIFS(Beladung!$F$17:$F$1001,Beladung!$B$17:$B$1001,'Ergebnis (detailliert)'!B205))</f>
        <v/>
      </c>
      <c r="G205" s="67" t="str">
        <f>IF(ISBLANK(Beladung!B205),"",Beladung!F205)</f>
        <v/>
      </c>
      <c r="H205" s="88" t="str">
        <f>IF(ISBLANK(Beladung!B205),"",SUMIFS(Entladung!$D$17:$D$1001,Entladung!$B$17:$B$1001,'Ergebnis (detailliert)'!B205))</f>
        <v/>
      </c>
      <c r="I205" s="89" t="str">
        <f>IF(ISBLANK(Entladung!B205),"",Entladung!D205)</f>
        <v/>
      </c>
      <c r="J205" s="88" t="str">
        <f>IF(ISBLANK(Beladung!B205),"",SUMIFS(Entladung!$F$17:$F$1001,Entladung!$B$17:$B$1001,'Ergebnis (detailliert)'!$B$17:$B$300))</f>
        <v/>
      </c>
      <c r="K205" s="13" t="str">
        <f>IFERROR(IF(B205="","",J205*'Ergebnis (detailliert)'!G205/'Ergebnis (detailliert)'!F205),0)</f>
        <v/>
      </c>
      <c r="L205" s="56" t="str">
        <f t="shared" si="2"/>
        <v/>
      </c>
      <c r="M205" s="57" t="str">
        <f>IF(B205="","",IF(LOOKUP(B205,Stammdaten!$A$17:$A$1001,Stammdaten!$G$17:$G$1001)="Nein",0,IF(ISBLANK(Beladung!B205),"",ROUND(MIN(G205,K205)*-1,2))))</f>
        <v/>
      </c>
    </row>
    <row r="206" spans="1:13" x14ac:dyDescent="0.25">
      <c r="A206" s="142" t="str">
        <f>_xlfn.IFNA(VLOOKUP(B206,Stammdaten!$A$17:$B$300,2,FALSE),"")</f>
        <v/>
      </c>
      <c r="B206" s="125" t="str">
        <f>IF(Beladung!B206="","",Beladung!B206)</f>
        <v/>
      </c>
      <c r="C206" s="124" t="str">
        <f>IF(Beladung!C206="","",Beladung!C206)</f>
        <v/>
      </c>
      <c r="D206" s="87" t="str">
        <f>IF(ISBLANK(Beladung!B206),"",SUMIFS(Beladung!$D$17:$D$300,Beladung!$B$17:$B$300,B206))</f>
        <v/>
      </c>
      <c r="E206" s="66" t="str">
        <f>IF(ISBLANK(Beladung!B206),"",Beladung!D206)</f>
        <v/>
      </c>
      <c r="F206" s="88" t="str">
        <f>IF(ISBLANK(Beladung!B206),"",SUMIFS(Beladung!$F$17:$F$1001,Beladung!$B$17:$B$1001,'Ergebnis (detailliert)'!B206))</f>
        <v/>
      </c>
      <c r="G206" s="67" t="str">
        <f>IF(ISBLANK(Beladung!B206),"",Beladung!F206)</f>
        <v/>
      </c>
      <c r="H206" s="88" t="str">
        <f>IF(ISBLANK(Beladung!B206),"",SUMIFS(Entladung!$D$17:$D$1001,Entladung!$B$17:$B$1001,'Ergebnis (detailliert)'!B206))</f>
        <v/>
      </c>
      <c r="I206" s="89" t="str">
        <f>IF(ISBLANK(Entladung!B206),"",Entladung!D206)</f>
        <v/>
      </c>
      <c r="J206" s="88" t="str">
        <f>IF(ISBLANK(Beladung!B206),"",SUMIFS(Entladung!$F$17:$F$1001,Entladung!$B$17:$B$1001,'Ergebnis (detailliert)'!$B$17:$B$300))</f>
        <v/>
      </c>
      <c r="K206" s="13" t="str">
        <f>IFERROR(IF(B206="","",J206*'Ergebnis (detailliert)'!G206/'Ergebnis (detailliert)'!F206),0)</f>
        <v/>
      </c>
      <c r="L206" s="56" t="str">
        <f t="shared" si="2"/>
        <v/>
      </c>
      <c r="M206" s="57" t="str">
        <f>IF(B206="","",IF(LOOKUP(B206,Stammdaten!$A$17:$A$1001,Stammdaten!$G$17:$G$1001)="Nein",0,IF(ISBLANK(Beladung!B206),"",ROUND(MIN(G206,K206)*-1,2))))</f>
        <v/>
      </c>
    </row>
    <row r="207" spans="1:13" x14ac:dyDescent="0.25">
      <c r="A207" s="142" t="str">
        <f>_xlfn.IFNA(VLOOKUP(B207,Stammdaten!$A$17:$B$300,2,FALSE),"")</f>
        <v/>
      </c>
      <c r="B207" s="125" t="str">
        <f>IF(Beladung!B207="","",Beladung!B207)</f>
        <v/>
      </c>
      <c r="C207" s="124" t="str">
        <f>IF(Beladung!C207="","",Beladung!C207)</f>
        <v/>
      </c>
      <c r="D207" s="87" t="str">
        <f>IF(ISBLANK(Beladung!B207),"",SUMIFS(Beladung!$D$17:$D$300,Beladung!$B$17:$B$300,B207))</f>
        <v/>
      </c>
      <c r="E207" s="66" t="str">
        <f>IF(ISBLANK(Beladung!B207),"",Beladung!D207)</f>
        <v/>
      </c>
      <c r="F207" s="88" t="str">
        <f>IF(ISBLANK(Beladung!B207),"",SUMIFS(Beladung!$F$17:$F$1001,Beladung!$B$17:$B$1001,'Ergebnis (detailliert)'!B207))</f>
        <v/>
      </c>
      <c r="G207" s="67" t="str">
        <f>IF(ISBLANK(Beladung!B207),"",Beladung!F207)</f>
        <v/>
      </c>
      <c r="H207" s="88" t="str">
        <f>IF(ISBLANK(Beladung!B207),"",SUMIFS(Entladung!$D$17:$D$1001,Entladung!$B$17:$B$1001,'Ergebnis (detailliert)'!B207))</f>
        <v/>
      </c>
      <c r="I207" s="89" t="str">
        <f>IF(ISBLANK(Entladung!B207),"",Entladung!D207)</f>
        <v/>
      </c>
      <c r="J207" s="88" t="str">
        <f>IF(ISBLANK(Beladung!B207),"",SUMIFS(Entladung!$F$17:$F$1001,Entladung!$B$17:$B$1001,'Ergebnis (detailliert)'!$B$17:$B$300))</f>
        <v/>
      </c>
      <c r="K207" s="13" t="str">
        <f>IFERROR(IF(B207="","",J207*'Ergebnis (detailliert)'!G207/'Ergebnis (detailliert)'!F207),0)</f>
        <v/>
      </c>
      <c r="L207" s="56" t="str">
        <f t="shared" si="2"/>
        <v/>
      </c>
      <c r="M207" s="57" t="str">
        <f>IF(B207="","",IF(LOOKUP(B207,Stammdaten!$A$17:$A$1001,Stammdaten!$G$17:$G$1001)="Nein",0,IF(ISBLANK(Beladung!B207),"",ROUND(MIN(G207,K207)*-1,2))))</f>
        <v/>
      </c>
    </row>
    <row r="208" spans="1:13" x14ac:dyDescent="0.25">
      <c r="A208" s="142" t="str">
        <f>_xlfn.IFNA(VLOOKUP(B208,Stammdaten!$A$17:$B$300,2,FALSE),"")</f>
        <v/>
      </c>
      <c r="B208" s="125" t="str">
        <f>IF(Beladung!B208="","",Beladung!B208)</f>
        <v/>
      </c>
      <c r="C208" s="124" t="str">
        <f>IF(Beladung!C208="","",Beladung!C208)</f>
        <v/>
      </c>
      <c r="D208" s="87" t="str">
        <f>IF(ISBLANK(Beladung!B208),"",SUMIFS(Beladung!$D$17:$D$300,Beladung!$B$17:$B$300,B208))</f>
        <v/>
      </c>
      <c r="E208" s="66" t="str">
        <f>IF(ISBLANK(Beladung!B208),"",Beladung!D208)</f>
        <v/>
      </c>
      <c r="F208" s="88" t="str">
        <f>IF(ISBLANK(Beladung!B208),"",SUMIFS(Beladung!$F$17:$F$1001,Beladung!$B$17:$B$1001,'Ergebnis (detailliert)'!B208))</f>
        <v/>
      </c>
      <c r="G208" s="67" t="str">
        <f>IF(ISBLANK(Beladung!B208),"",Beladung!F208)</f>
        <v/>
      </c>
      <c r="H208" s="88" t="str">
        <f>IF(ISBLANK(Beladung!B208),"",SUMIFS(Entladung!$D$17:$D$1001,Entladung!$B$17:$B$1001,'Ergebnis (detailliert)'!B208))</f>
        <v/>
      </c>
      <c r="I208" s="89" t="str">
        <f>IF(ISBLANK(Entladung!B208),"",Entladung!D208)</f>
        <v/>
      </c>
      <c r="J208" s="88" t="str">
        <f>IF(ISBLANK(Beladung!B208),"",SUMIFS(Entladung!$F$17:$F$1001,Entladung!$B$17:$B$1001,'Ergebnis (detailliert)'!$B$17:$B$300))</f>
        <v/>
      </c>
      <c r="K208" s="13" t="str">
        <f>IFERROR(IF(B208="","",J208*'Ergebnis (detailliert)'!G208/'Ergebnis (detailliert)'!F208),0)</f>
        <v/>
      </c>
      <c r="L208" s="56" t="str">
        <f t="shared" si="2"/>
        <v/>
      </c>
      <c r="M208" s="57" t="str">
        <f>IF(B208="","",IF(LOOKUP(B208,Stammdaten!$A$17:$A$1001,Stammdaten!$G$17:$G$1001)="Nein",0,IF(ISBLANK(Beladung!B208),"",ROUND(MIN(G208,K208)*-1,2))))</f>
        <v/>
      </c>
    </row>
    <row r="209" spans="1:13" x14ac:dyDescent="0.25">
      <c r="A209" s="142" t="str">
        <f>_xlfn.IFNA(VLOOKUP(B209,Stammdaten!$A$17:$B$300,2,FALSE),"")</f>
        <v/>
      </c>
      <c r="B209" s="125" t="str">
        <f>IF(Beladung!B209="","",Beladung!B209)</f>
        <v/>
      </c>
      <c r="C209" s="124" t="str">
        <f>IF(Beladung!C209="","",Beladung!C209)</f>
        <v/>
      </c>
      <c r="D209" s="87" t="str">
        <f>IF(ISBLANK(Beladung!B209),"",SUMIFS(Beladung!$D$17:$D$300,Beladung!$B$17:$B$300,B209))</f>
        <v/>
      </c>
      <c r="E209" s="66" t="str">
        <f>IF(ISBLANK(Beladung!B209),"",Beladung!D209)</f>
        <v/>
      </c>
      <c r="F209" s="88" t="str">
        <f>IF(ISBLANK(Beladung!B209),"",SUMIFS(Beladung!$F$17:$F$1001,Beladung!$B$17:$B$1001,'Ergebnis (detailliert)'!B209))</f>
        <v/>
      </c>
      <c r="G209" s="67" t="str">
        <f>IF(ISBLANK(Beladung!B209),"",Beladung!F209)</f>
        <v/>
      </c>
      <c r="H209" s="88" t="str">
        <f>IF(ISBLANK(Beladung!B209),"",SUMIFS(Entladung!$D$17:$D$1001,Entladung!$B$17:$B$1001,'Ergebnis (detailliert)'!B209))</f>
        <v/>
      </c>
      <c r="I209" s="89" t="str">
        <f>IF(ISBLANK(Entladung!B209),"",Entladung!D209)</f>
        <v/>
      </c>
      <c r="J209" s="88" t="str">
        <f>IF(ISBLANK(Beladung!B209),"",SUMIFS(Entladung!$F$17:$F$1001,Entladung!$B$17:$B$1001,'Ergebnis (detailliert)'!$B$17:$B$300))</f>
        <v/>
      </c>
      <c r="K209" s="13" t="str">
        <f>IFERROR(IF(B209="","",J209*'Ergebnis (detailliert)'!G209/'Ergebnis (detailliert)'!F209),0)</f>
        <v/>
      </c>
      <c r="L209" s="56" t="str">
        <f t="shared" si="2"/>
        <v/>
      </c>
      <c r="M209" s="57" t="str">
        <f>IF(B209="","",IF(LOOKUP(B209,Stammdaten!$A$17:$A$1001,Stammdaten!$G$17:$G$1001)="Nein",0,IF(ISBLANK(Beladung!B209),"",ROUND(MIN(G209,K209)*-1,2))))</f>
        <v/>
      </c>
    </row>
    <row r="210" spans="1:13" x14ac:dyDescent="0.25">
      <c r="A210" s="142" t="str">
        <f>_xlfn.IFNA(VLOOKUP(B210,Stammdaten!$A$17:$B$300,2,FALSE),"")</f>
        <v/>
      </c>
      <c r="B210" s="125" t="str">
        <f>IF(Beladung!B210="","",Beladung!B210)</f>
        <v/>
      </c>
      <c r="C210" s="124" t="str">
        <f>IF(Beladung!C210="","",Beladung!C210)</f>
        <v/>
      </c>
      <c r="D210" s="87" t="str">
        <f>IF(ISBLANK(Beladung!B210),"",SUMIFS(Beladung!$D$17:$D$300,Beladung!$B$17:$B$300,B210))</f>
        <v/>
      </c>
      <c r="E210" s="66" t="str">
        <f>IF(ISBLANK(Beladung!B210),"",Beladung!D210)</f>
        <v/>
      </c>
      <c r="F210" s="88" t="str">
        <f>IF(ISBLANK(Beladung!B210),"",SUMIFS(Beladung!$F$17:$F$1001,Beladung!$B$17:$B$1001,'Ergebnis (detailliert)'!B210))</f>
        <v/>
      </c>
      <c r="G210" s="67" t="str">
        <f>IF(ISBLANK(Beladung!B210),"",Beladung!F210)</f>
        <v/>
      </c>
      <c r="H210" s="88" t="str">
        <f>IF(ISBLANK(Beladung!B210),"",SUMIFS(Entladung!$D$17:$D$1001,Entladung!$B$17:$B$1001,'Ergebnis (detailliert)'!B210))</f>
        <v/>
      </c>
      <c r="I210" s="89" t="str">
        <f>IF(ISBLANK(Entladung!B210),"",Entladung!D210)</f>
        <v/>
      </c>
      <c r="J210" s="88" t="str">
        <f>IF(ISBLANK(Beladung!B210),"",SUMIFS(Entladung!$F$17:$F$1001,Entladung!$B$17:$B$1001,'Ergebnis (detailliert)'!$B$17:$B$300))</f>
        <v/>
      </c>
      <c r="K210" s="13" t="str">
        <f>IFERROR(IF(B210="","",J210*'Ergebnis (detailliert)'!G210/'Ergebnis (detailliert)'!F210),0)</f>
        <v/>
      </c>
      <c r="L210" s="56" t="str">
        <f t="shared" ref="L210:L273" si="3">E210</f>
        <v/>
      </c>
      <c r="M210" s="57" t="str">
        <f>IF(B210="","",IF(LOOKUP(B210,Stammdaten!$A$17:$A$1001,Stammdaten!$G$17:$G$1001)="Nein",0,IF(ISBLANK(Beladung!B210),"",ROUND(MIN(G210,K210)*-1,2))))</f>
        <v/>
      </c>
    </row>
    <row r="211" spans="1:13" x14ac:dyDescent="0.25">
      <c r="A211" s="142" t="str">
        <f>_xlfn.IFNA(VLOOKUP(B211,Stammdaten!$A$17:$B$300,2,FALSE),"")</f>
        <v/>
      </c>
      <c r="B211" s="125" t="str">
        <f>IF(Beladung!B211="","",Beladung!B211)</f>
        <v/>
      </c>
      <c r="C211" s="124" t="str">
        <f>IF(Beladung!C211="","",Beladung!C211)</f>
        <v/>
      </c>
      <c r="D211" s="87" t="str">
        <f>IF(ISBLANK(Beladung!B211),"",SUMIFS(Beladung!$D$17:$D$300,Beladung!$B$17:$B$300,B211))</f>
        <v/>
      </c>
      <c r="E211" s="66" t="str">
        <f>IF(ISBLANK(Beladung!B211),"",Beladung!D211)</f>
        <v/>
      </c>
      <c r="F211" s="88" t="str">
        <f>IF(ISBLANK(Beladung!B211),"",SUMIFS(Beladung!$F$17:$F$1001,Beladung!$B$17:$B$1001,'Ergebnis (detailliert)'!B211))</f>
        <v/>
      </c>
      <c r="G211" s="67" t="str">
        <f>IF(ISBLANK(Beladung!B211),"",Beladung!F211)</f>
        <v/>
      </c>
      <c r="H211" s="88" t="str">
        <f>IF(ISBLANK(Beladung!B211),"",SUMIFS(Entladung!$D$17:$D$1001,Entladung!$B$17:$B$1001,'Ergebnis (detailliert)'!B211))</f>
        <v/>
      </c>
      <c r="I211" s="89" t="str">
        <f>IF(ISBLANK(Entladung!B211),"",Entladung!D211)</f>
        <v/>
      </c>
      <c r="J211" s="88" t="str">
        <f>IF(ISBLANK(Beladung!B211),"",SUMIFS(Entladung!$F$17:$F$1001,Entladung!$B$17:$B$1001,'Ergebnis (detailliert)'!$B$17:$B$300))</f>
        <v/>
      </c>
      <c r="K211" s="13" t="str">
        <f>IFERROR(IF(B211="","",J211*'Ergebnis (detailliert)'!G211/'Ergebnis (detailliert)'!F211),0)</f>
        <v/>
      </c>
      <c r="L211" s="56" t="str">
        <f t="shared" si="3"/>
        <v/>
      </c>
      <c r="M211" s="57" t="str">
        <f>IF(B211="","",IF(LOOKUP(B211,Stammdaten!$A$17:$A$1001,Stammdaten!$G$17:$G$1001)="Nein",0,IF(ISBLANK(Beladung!B211),"",ROUND(MIN(G211,K211)*-1,2))))</f>
        <v/>
      </c>
    </row>
    <row r="212" spans="1:13" x14ac:dyDescent="0.25">
      <c r="A212" s="142" t="str">
        <f>_xlfn.IFNA(VLOOKUP(B212,Stammdaten!$A$17:$B$300,2,FALSE),"")</f>
        <v/>
      </c>
      <c r="B212" s="125" t="str">
        <f>IF(Beladung!B212="","",Beladung!B212)</f>
        <v/>
      </c>
      <c r="C212" s="124" t="str">
        <f>IF(Beladung!C212="","",Beladung!C212)</f>
        <v/>
      </c>
      <c r="D212" s="87" t="str">
        <f>IF(ISBLANK(Beladung!B212),"",SUMIFS(Beladung!$D$17:$D$300,Beladung!$B$17:$B$300,B212))</f>
        <v/>
      </c>
      <c r="E212" s="66" t="str">
        <f>IF(ISBLANK(Beladung!B212),"",Beladung!D212)</f>
        <v/>
      </c>
      <c r="F212" s="88" t="str">
        <f>IF(ISBLANK(Beladung!B212),"",SUMIFS(Beladung!$F$17:$F$1001,Beladung!$B$17:$B$1001,'Ergebnis (detailliert)'!B212))</f>
        <v/>
      </c>
      <c r="G212" s="67" t="str">
        <f>IF(ISBLANK(Beladung!B212),"",Beladung!F212)</f>
        <v/>
      </c>
      <c r="H212" s="88" t="str">
        <f>IF(ISBLANK(Beladung!B212),"",SUMIFS(Entladung!$D$17:$D$1001,Entladung!$B$17:$B$1001,'Ergebnis (detailliert)'!B212))</f>
        <v/>
      </c>
      <c r="I212" s="89" t="str">
        <f>IF(ISBLANK(Entladung!B212),"",Entladung!D212)</f>
        <v/>
      </c>
      <c r="J212" s="88" t="str">
        <f>IF(ISBLANK(Beladung!B212),"",SUMIFS(Entladung!$F$17:$F$1001,Entladung!$B$17:$B$1001,'Ergebnis (detailliert)'!$B$17:$B$300))</f>
        <v/>
      </c>
      <c r="K212" s="13" t="str">
        <f>IFERROR(IF(B212="","",J212*'Ergebnis (detailliert)'!G212/'Ergebnis (detailliert)'!F212),0)</f>
        <v/>
      </c>
      <c r="L212" s="56" t="str">
        <f t="shared" si="3"/>
        <v/>
      </c>
      <c r="M212" s="57" t="str">
        <f>IF(B212="","",IF(LOOKUP(B212,Stammdaten!$A$17:$A$1001,Stammdaten!$G$17:$G$1001)="Nein",0,IF(ISBLANK(Beladung!B212),"",ROUND(MIN(G212,K212)*-1,2))))</f>
        <v/>
      </c>
    </row>
    <row r="213" spans="1:13" x14ac:dyDescent="0.25">
      <c r="A213" s="142" t="str">
        <f>_xlfn.IFNA(VLOOKUP(B213,Stammdaten!$A$17:$B$300,2,FALSE),"")</f>
        <v/>
      </c>
      <c r="B213" s="125" t="str">
        <f>IF(Beladung!B213="","",Beladung!B213)</f>
        <v/>
      </c>
      <c r="C213" s="124" t="str">
        <f>IF(Beladung!C213="","",Beladung!C213)</f>
        <v/>
      </c>
      <c r="D213" s="87" t="str">
        <f>IF(ISBLANK(Beladung!B213),"",SUMIFS(Beladung!$D$17:$D$300,Beladung!$B$17:$B$300,B213))</f>
        <v/>
      </c>
      <c r="E213" s="66" t="str">
        <f>IF(ISBLANK(Beladung!B213),"",Beladung!D213)</f>
        <v/>
      </c>
      <c r="F213" s="88" t="str">
        <f>IF(ISBLANK(Beladung!B213),"",SUMIFS(Beladung!$F$17:$F$1001,Beladung!$B$17:$B$1001,'Ergebnis (detailliert)'!B213))</f>
        <v/>
      </c>
      <c r="G213" s="67" t="str">
        <f>IF(ISBLANK(Beladung!B213),"",Beladung!F213)</f>
        <v/>
      </c>
      <c r="H213" s="88" t="str">
        <f>IF(ISBLANK(Beladung!B213),"",SUMIFS(Entladung!$D$17:$D$1001,Entladung!$B$17:$B$1001,'Ergebnis (detailliert)'!B213))</f>
        <v/>
      </c>
      <c r="I213" s="89" t="str">
        <f>IF(ISBLANK(Entladung!B213),"",Entladung!D213)</f>
        <v/>
      </c>
      <c r="J213" s="88" t="str">
        <f>IF(ISBLANK(Beladung!B213),"",SUMIFS(Entladung!$F$17:$F$1001,Entladung!$B$17:$B$1001,'Ergebnis (detailliert)'!$B$17:$B$300))</f>
        <v/>
      </c>
      <c r="K213" s="13" t="str">
        <f>IFERROR(IF(B213="","",J213*'Ergebnis (detailliert)'!G213/'Ergebnis (detailliert)'!F213),0)</f>
        <v/>
      </c>
      <c r="L213" s="56" t="str">
        <f t="shared" si="3"/>
        <v/>
      </c>
      <c r="M213" s="57" t="str">
        <f>IF(B213="","",IF(LOOKUP(B213,Stammdaten!$A$17:$A$1001,Stammdaten!$G$17:$G$1001)="Nein",0,IF(ISBLANK(Beladung!B213),"",ROUND(MIN(G213,K213)*-1,2))))</f>
        <v/>
      </c>
    </row>
    <row r="214" spans="1:13" x14ac:dyDescent="0.25">
      <c r="A214" s="142" t="str">
        <f>_xlfn.IFNA(VLOOKUP(B214,Stammdaten!$A$17:$B$300,2,FALSE),"")</f>
        <v/>
      </c>
      <c r="B214" s="125" t="str">
        <f>IF(Beladung!B214="","",Beladung!B214)</f>
        <v/>
      </c>
      <c r="C214" s="124" t="str">
        <f>IF(Beladung!C214="","",Beladung!C214)</f>
        <v/>
      </c>
      <c r="D214" s="87" t="str">
        <f>IF(ISBLANK(Beladung!B214),"",SUMIFS(Beladung!$D$17:$D$300,Beladung!$B$17:$B$300,B214))</f>
        <v/>
      </c>
      <c r="E214" s="66" t="str">
        <f>IF(ISBLANK(Beladung!B214),"",Beladung!D214)</f>
        <v/>
      </c>
      <c r="F214" s="88" t="str">
        <f>IF(ISBLANK(Beladung!B214),"",SUMIFS(Beladung!$F$17:$F$1001,Beladung!$B$17:$B$1001,'Ergebnis (detailliert)'!B214))</f>
        <v/>
      </c>
      <c r="G214" s="67" t="str">
        <f>IF(ISBLANK(Beladung!B214),"",Beladung!F214)</f>
        <v/>
      </c>
      <c r="H214" s="88" t="str">
        <f>IF(ISBLANK(Beladung!B214),"",SUMIFS(Entladung!$D$17:$D$1001,Entladung!$B$17:$B$1001,'Ergebnis (detailliert)'!B214))</f>
        <v/>
      </c>
      <c r="I214" s="89" t="str">
        <f>IF(ISBLANK(Entladung!B214),"",Entladung!D214)</f>
        <v/>
      </c>
      <c r="J214" s="88" t="str">
        <f>IF(ISBLANK(Beladung!B214),"",SUMIFS(Entladung!$F$17:$F$1001,Entladung!$B$17:$B$1001,'Ergebnis (detailliert)'!$B$17:$B$300))</f>
        <v/>
      </c>
      <c r="K214" s="13" t="str">
        <f>IFERROR(IF(B214="","",J214*'Ergebnis (detailliert)'!G214/'Ergebnis (detailliert)'!F214),0)</f>
        <v/>
      </c>
      <c r="L214" s="56" t="str">
        <f t="shared" si="3"/>
        <v/>
      </c>
      <c r="M214" s="57" t="str">
        <f>IF(B214="","",IF(LOOKUP(B214,Stammdaten!$A$17:$A$1001,Stammdaten!$G$17:$G$1001)="Nein",0,IF(ISBLANK(Beladung!B214),"",ROUND(MIN(G214,K214)*-1,2))))</f>
        <v/>
      </c>
    </row>
    <row r="215" spans="1:13" x14ac:dyDescent="0.25">
      <c r="A215" s="142" t="str">
        <f>_xlfn.IFNA(VLOOKUP(B215,Stammdaten!$A$17:$B$300,2,FALSE),"")</f>
        <v/>
      </c>
      <c r="B215" s="125" t="str">
        <f>IF(Beladung!B215="","",Beladung!B215)</f>
        <v/>
      </c>
      <c r="C215" s="124" t="str">
        <f>IF(Beladung!C215="","",Beladung!C215)</f>
        <v/>
      </c>
      <c r="D215" s="87" t="str">
        <f>IF(ISBLANK(Beladung!B215),"",SUMIFS(Beladung!$D$17:$D$300,Beladung!$B$17:$B$300,B215))</f>
        <v/>
      </c>
      <c r="E215" s="66" t="str">
        <f>IF(ISBLANK(Beladung!B215),"",Beladung!D215)</f>
        <v/>
      </c>
      <c r="F215" s="88" t="str">
        <f>IF(ISBLANK(Beladung!B215),"",SUMIFS(Beladung!$F$17:$F$1001,Beladung!$B$17:$B$1001,'Ergebnis (detailliert)'!B215))</f>
        <v/>
      </c>
      <c r="G215" s="67" t="str">
        <f>IF(ISBLANK(Beladung!B215),"",Beladung!F215)</f>
        <v/>
      </c>
      <c r="H215" s="88" t="str">
        <f>IF(ISBLANK(Beladung!B215),"",SUMIFS(Entladung!$D$17:$D$1001,Entladung!$B$17:$B$1001,'Ergebnis (detailliert)'!B215))</f>
        <v/>
      </c>
      <c r="I215" s="89" t="str">
        <f>IF(ISBLANK(Entladung!B215),"",Entladung!D215)</f>
        <v/>
      </c>
      <c r="J215" s="88" t="str">
        <f>IF(ISBLANK(Beladung!B215),"",SUMIFS(Entladung!$F$17:$F$1001,Entladung!$B$17:$B$1001,'Ergebnis (detailliert)'!$B$17:$B$300))</f>
        <v/>
      </c>
      <c r="K215" s="13" t="str">
        <f>IFERROR(IF(B215="","",J215*'Ergebnis (detailliert)'!G215/'Ergebnis (detailliert)'!F215),0)</f>
        <v/>
      </c>
      <c r="L215" s="56" t="str">
        <f t="shared" si="3"/>
        <v/>
      </c>
      <c r="M215" s="57" t="str">
        <f>IF(B215="","",IF(LOOKUP(B215,Stammdaten!$A$17:$A$1001,Stammdaten!$G$17:$G$1001)="Nein",0,IF(ISBLANK(Beladung!B215),"",ROUND(MIN(G215,K215)*-1,2))))</f>
        <v/>
      </c>
    </row>
    <row r="216" spans="1:13" x14ac:dyDescent="0.25">
      <c r="A216" s="142" t="str">
        <f>_xlfn.IFNA(VLOOKUP(B216,Stammdaten!$A$17:$B$300,2,FALSE),"")</f>
        <v/>
      </c>
      <c r="B216" s="125" t="str">
        <f>IF(Beladung!B216="","",Beladung!B216)</f>
        <v/>
      </c>
      <c r="C216" s="124" t="str">
        <f>IF(Beladung!C216="","",Beladung!C216)</f>
        <v/>
      </c>
      <c r="D216" s="87" t="str">
        <f>IF(ISBLANK(Beladung!B216),"",SUMIFS(Beladung!$D$17:$D$300,Beladung!$B$17:$B$300,B216))</f>
        <v/>
      </c>
      <c r="E216" s="66" t="str">
        <f>IF(ISBLANK(Beladung!B216),"",Beladung!D216)</f>
        <v/>
      </c>
      <c r="F216" s="88" t="str">
        <f>IF(ISBLANK(Beladung!B216),"",SUMIFS(Beladung!$F$17:$F$1001,Beladung!$B$17:$B$1001,'Ergebnis (detailliert)'!B216))</f>
        <v/>
      </c>
      <c r="G216" s="67" t="str">
        <f>IF(ISBLANK(Beladung!B216),"",Beladung!F216)</f>
        <v/>
      </c>
      <c r="H216" s="88" t="str">
        <f>IF(ISBLANK(Beladung!B216),"",SUMIFS(Entladung!$D$17:$D$1001,Entladung!$B$17:$B$1001,'Ergebnis (detailliert)'!B216))</f>
        <v/>
      </c>
      <c r="I216" s="89" t="str">
        <f>IF(ISBLANK(Entladung!B216),"",Entladung!D216)</f>
        <v/>
      </c>
      <c r="J216" s="88" t="str">
        <f>IF(ISBLANK(Beladung!B216),"",SUMIFS(Entladung!$F$17:$F$1001,Entladung!$B$17:$B$1001,'Ergebnis (detailliert)'!$B$17:$B$300))</f>
        <v/>
      </c>
      <c r="K216" s="13" t="str">
        <f>IFERROR(IF(B216="","",J216*'Ergebnis (detailliert)'!G216/'Ergebnis (detailliert)'!F216),0)</f>
        <v/>
      </c>
      <c r="L216" s="56" t="str">
        <f t="shared" si="3"/>
        <v/>
      </c>
      <c r="M216" s="57" t="str">
        <f>IF(B216="","",IF(LOOKUP(B216,Stammdaten!$A$17:$A$1001,Stammdaten!$G$17:$G$1001)="Nein",0,IF(ISBLANK(Beladung!B216),"",ROUND(MIN(G216,K216)*-1,2))))</f>
        <v/>
      </c>
    </row>
    <row r="217" spans="1:13" x14ac:dyDescent="0.25">
      <c r="A217" s="142" t="str">
        <f>_xlfn.IFNA(VLOOKUP(B217,Stammdaten!$A$17:$B$300,2,FALSE),"")</f>
        <v/>
      </c>
      <c r="B217" s="125" t="str">
        <f>IF(Beladung!B217="","",Beladung!B217)</f>
        <v/>
      </c>
      <c r="C217" s="124" t="str">
        <f>IF(Beladung!C217="","",Beladung!C217)</f>
        <v/>
      </c>
      <c r="D217" s="87" t="str">
        <f>IF(ISBLANK(Beladung!B217),"",SUMIFS(Beladung!$D$17:$D$300,Beladung!$B$17:$B$300,B217))</f>
        <v/>
      </c>
      <c r="E217" s="66" t="str">
        <f>IF(ISBLANK(Beladung!B217),"",Beladung!D217)</f>
        <v/>
      </c>
      <c r="F217" s="88" t="str">
        <f>IF(ISBLANK(Beladung!B217),"",SUMIFS(Beladung!$F$17:$F$1001,Beladung!$B$17:$B$1001,'Ergebnis (detailliert)'!B217))</f>
        <v/>
      </c>
      <c r="G217" s="67" t="str">
        <f>IF(ISBLANK(Beladung!B217),"",Beladung!F217)</f>
        <v/>
      </c>
      <c r="H217" s="88" t="str">
        <f>IF(ISBLANK(Beladung!B217),"",SUMIFS(Entladung!$D$17:$D$1001,Entladung!$B$17:$B$1001,'Ergebnis (detailliert)'!B217))</f>
        <v/>
      </c>
      <c r="I217" s="89" t="str">
        <f>IF(ISBLANK(Entladung!B217),"",Entladung!D217)</f>
        <v/>
      </c>
      <c r="J217" s="88" t="str">
        <f>IF(ISBLANK(Beladung!B217),"",SUMIFS(Entladung!$F$17:$F$1001,Entladung!$B$17:$B$1001,'Ergebnis (detailliert)'!$B$17:$B$300))</f>
        <v/>
      </c>
      <c r="K217" s="13" t="str">
        <f>IFERROR(IF(B217="","",J217*'Ergebnis (detailliert)'!G217/'Ergebnis (detailliert)'!F217),0)</f>
        <v/>
      </c>
      <c r="L217" s="56" t="str">
        <f t="shared" si="3"/>
        <v/>
      </c>
      <c r="M217" s="57" t="str">
        <f>IF(B217="","",IF(LOOKUP(B217,Stammdaten!$A$17:$A$1001,Stammdaten!$G$17:$G$1001)="Nein",0,IF(ISBLANK(Beladung!B217),"",ROUND(MIN(G217,K217)*-1,2))))</f>
        <v/>
      </c>
    </row>
    <row r="218" spans="1:13" x14ac:dyDescent="0.25">
      <c r="A218" s="142" t="str">
        <f>_xlfn.IFNA(VLOOKUP(B218,Stammdaten!$A$17:$B$300,2,FALSE),"")</f>
        <v/>
      </c>
      <c r="B218" s="125" t="str">
        <f>IF(Beladung!B218="","",Beladung!B218)</f>
        <v/>
      </c>
      <c r="C218" s="124" t="str">
        <f>IF(Beladung!C218="","",Beladung!C218)</f>
        <v/>
      </c>
      <c r="D218" s="87" t="str">
        <f>IF(ISBLANK(Beladung!B218),"",SUMIFS(Beladung!$D$17:$D$300,Beladung!$B$17:$B$300,B218))</f>
        <v/>
      </c>
      <c r="E218" s="66" t="str">
        <f>IF(ISBLANK(Beladung!B218),"",Beladung!D218)</f>
        <v/>
      </c>
      <c r="F218" s="88" t="str">
        <f>IF(ISBLANK(Beladung!B218),"",SUMIFS(Beladung!$F$17:$F$1001,Beladung!$B$17:$B$1001,'Ergebnis (detailliert)'!B218))</f>
        <v/>
      </c>
      <c r="G218" s="67" t="str">
        <f>IF(ISBLANK(Beladung!B218),"",Beladung!F218)</f>
        <v/>
      </c>
      <c r="H218" s="88" t="str">
        <f>IF(ISBLANK(Beladung!B218),"",SUMIFS(Entladung!$D$17:$D$1001,Entladung!$B$17:$B$1001,'Ergebnis (detailliert)'!B218))</f>
        <v/>
      </c>
      <c r="I218" s="89" t="str">
        <f>IF(ISBLANK(Entladung!B218),"",Entladung!D218)</f>
        <v/>
      </c>
      <c r="J218" s="88" t="str">
        <f>IF(ISBLANK(Beladung!B218),"",SUMIFS(Entladung!$F$17:$F$1001,Entladung!$B$17:$B$1001,'Ergebnis (detailliert)'!$B$17:$B$300))</f>
        <v/>
      </c>
      <c r="K218" s="13" t="str">
        <f>IFERROR(IF(B218="","",J218*'Ergebnis (detailliert)'!G218/'Ergebnis (detailliert)'!F218),0)</f>
        <v/>
      </c>
      <c r="L218" s="56" t="str">
        <f t="shared" si="3"/>
        <v/>
      </c>
      <c r="M218" s="57" t="str">
        <f>IF(B218="","",IF(LOOKUP(B218,Stammdaten!$A$17:$A$1001,Stammdaten!$G$17:$G$1001)="Nein",0,IF(ISBLANK(Beladung!B218),"",ROUND(MIN(G218,K218)*-1,2))))</f>
        <v/>
      </c>
    </row>
    <row r="219" spans="1:13" x14ac:dyDescent="0.25">
      <c r="A219" s="142" t="str">
        <f>_xlfn.IFNA(VLOOKUP(B219,Stammdaten!$A$17:$B$300,2,FALSE),"")</f>
        <v/>
      </c>
      <c r="B219" s="125" t="str">
        <f>IF(Beladung!B219="","",Beladung!B219)</f>
        <v/>
      </c>
      <c r="C219" s="124" t="str">
        <f>IF(Beladung!C219="","",Beladung!C219)</f>
        <v/>
      </c>
      <c r="D219" s="87" t="str">
        <f>IF(ISBLANK(Beladung!B219),"",SUMIFS(Beladung!$D$17:$D$300,Beladung!$B$17:$B$300,B219))</f>
        <v/>
      </c>
      <c r="E219" s="66" t="str">
        <f>IF(ISBLANK(Beladung!B219),"",Beladung!D219)</f>
        <v/>
      </c>
      <c r="F219" s="88" t="str">
        <f>IF(ISBLANK(Beladung!B219),"",SUMIFS(Beladung!$F$17:$F$1001,Beladung!$B$17:$B$1001,'Ergebnis (detailliert)'!B219))</f>
        <v/>
      </c>
      <c r="G219" s="67" t="str">
        <f>IF(ISBLANK(Beladung!B219),"",Beladung!F219)</f>
        <v/>
      </c>
      <c r="H219" s="88" t="str">
        <f>IF(ISBLANK(Beladung!B219),"",SUMIFS(Entladung!$D$17:$D$1001,Entladung!$B$17:$B$1001,'Ergebnis (detailliert)'!B219))</f>
        <v/>
      </c>
      <c r="I219" s="89" t="str">
        <f>IF(ISBLANK(Entladung!B219),"",Entladung!D219)</f>
        <v/>
      </c>
      <c r="J219" s="88" t="str">
        <f>IF(ISBLANK(Beladung!B219),"",SUMIFS(Entladung!$F$17:$F$1001,Entladung!$B$17:$B$1001,'Ergebnis (detailliert)'!$B$17:$B$300))</f>
        <v/>
      </c>
      <c r="K219" s="13" t="str">
        <f>IFERROR(IF(B219="","",J219*'Ergebnis (detailliert)'!G219/'Ergebnis (detailliert)'!F219),0)</f>
        <v/>
      </c>
      <c r="L219" s="56" t="str">
        <f t="shared" si="3"/>
        <v/>
      </c>
      <c r="M219" s="57" t="str">
        <f>IF(B219="","",IF(LOOKUP(B219,Stammdaten!$A$17:$A$1001,Stammdaten!$G$17:$G$1001)="Nein",0,IF(ISBLANK(Beladung!B219),"",ROUND(MIN(G219,K219)*-1,2))))</f>
        <v/>
      </c>
    </row>
    <row r="220" spans="1:13" x14ac:dyDescent="0.25">
      <c r="A220" s="142" t="str">
        <f>_xlfn.IFNA(VLOOKUP(B220,Stammdaten!$A$17:$B$300,2,FALSE),"")</f>
        <v/>
      </c>
      <c r="B220" s="125" t="str">
        <f>IF(Beladung!B220="","",Beladung!B220)</f>
        <v/>
      </c>
      <c r="C220" s="124" t="str">
        <f>IF(Beladung!C220="","",Beladung!C220)</f>
        <v/>
      </c>
      <c r="D220" s="87" t="str">
        <f>IF(ISBLANK(Beladung!B220),"",SUMIFS(Beladung!$D$17:$D$300,Beladung!$B$17:$B$300,B220))</f>
        <v/>
      </c>
      <c r="E220" s="66" t="str">
        <f>IF(ISBLANK(Beladung!B220),"",Beladung!D220)</f>
        <v/>
      </c>
      <c r="F220" s="88" t="str">
        <f>IF(ISBLANK(Beladung!B220),"",SUMIFS(Beladung!$F$17:$F$1001,Beladung!$B$17:$B$1001,'Ergebnis (detailliert)'!B220))</f>
        <v/>
      </c>
      <c r="G220" s="67" t="str">
        <f>IF(ISBLANK(Beladung!B220),"",Beladung!F220)</f>
        <v/>
      </c>
      <c r="H220" s="88" t="str">
        <f>IF(ISBLANK(Beladung!B220),"",SUMIFS(Entladung!$D$17:$D$1001,Entladung!$B$17:$B$1001,'Ergebnis (detailliert)'!B220))</f>
        <v/>
      </c>
      <c r="I220" s="89" t="str">
        <f>IF(ISBLANK(Entladung!B220),"",Entladung!D220)</f>
        <v/>
      </c>
      <c r="J220" s="88" t="str">
        <f>IF(ISBLANK(Beladung!B220),"",SUMIFS(Entladung!$F$17:$F$1001,Entladung!$B$17:$B$1001,'Ergebnis (detailliert)'!$B$17:$B$300))</f>
        <v/>
      </c>
      <c r="K220" s="13" t="str">
        <f>IFERROR(IF(B220="","",J220*'Ergebnis (detailliert)'!G220/'Ergebnis (detailliert)'!F220),0)</f>
        <v/>
      </c>
      <c r="L220" s="56" t="str">
        <f t="shared" si="3"/>
        <v/>
      </c>
      <c r="M220" s="57" t="str">
        <f>IF(B220="","",IF(LOOKUP(B220,Stammdaten!$A$17:$A$1001,Stammdaten!$G$17:$G$1001)="Nein",0,IF(ISBLANK(Beladung!B220),"",ROUND(MIN(G220,K220)*-1,2))))</f>
        <v/>
      </c>
    </row>
    <row r="221" spans="1:13" x14ac:dyDescent="0.25">
      <c r="A221" s="142" t="str">
        <f>_xlfn.IFNA(VLOOKUP(B221,Stammdaten!$A$17:$B$300,2,FALSE),"")</f>
        <v/>
      </c>
      <c r="B221" s="125" t="str">
        <f>IF(Beladung!B221="","",Beladung!B221)</f>
        <v/>
      </c>
      <c r="C221" s="124" t="str">
        <f>IF(Beladung!C221="","",Beladung!C221)</f>
        <v/>
      </c>
      <c r="D221" s="87" t="str">
        <f>IF(ISBLANK(Beladung!B221),"",SUMIFS(Beladung!$D$17:$D$300,Beladung!$B$17:$B$300,B221))</f>
        <v/>
      </c>
      <c r="E221" s="66" t="str">
        <f>IF(ISBLANK(Beladung!B221),"",Beladung!D221)</f>
        <v/>
      </c>
      <c r="F221" s="88" t="str">
        <f>IF(ISBLANK(Beladung!B221),"",SUMIFS(Beladung!$F$17:$F$1001,Beladung!$B$17:$B$1001,'Ergebnis (detailliert)'!B221))</f>
        <v/>
      </c>
      <c r="G221" s="67" t="str">
        <f>IF(ISBLANK(Beladung!B221),"",Beladung!F221)</f>
        <v/>
      </c>
      <c r="H221" s="88" t="str">
        <f>IF(ISBLANK(Beladung!B221),"",SUMIFS(Entladung!$D$17:$D$1001,Entladung!$B$17:$B$1001,'Ergebnis (detailliert)'!B221))</f>
        <v/>
      </c>
      <c r="I221" s="89" t="str">
        <f>IF(ISBLANK(Entladung!B221),"",Entladung!D221)</f>
        <v/>
      </c>
      <c r="J221" s="88" t="str">
        <f>IF(ISBLANK(Beladung!B221),"",SUMIFS(Entladung!$F$17:$F$1001,Entladung!$B$17:$B$1001,'Ergebnis (detailliert)'!$B$17:$B$300))</f>
        <v/>
      </c>
      <c r="K221" s="13" t="str">
        <f>IFERROR(IF(B221="","",J221*'Ergebnis (detailliert)'!G221/'Ergebnis (detailliert)'!F221),0)</f>
        <v/>
      </c>
      <c r="L221" s="56" t="str">
        <f t="shared" si="3"/>
        <v/>
      </c>
      <c r="M221" s="57" t="str">
        <f>IF(B221="","",IF(LOOKUP(B221,Stammdaten!$A$17:$A$1001,Stammdaten!$G$17:$G$1001)="Nein",0,IF(ISBLANK(Beladung!B221),"",ROUND(MIN(G221,K221)*-1,2))))</f>
        <v/>
      </c>
    </row>
    <row r="222" spans="1:13" x14ac:dyDescent="0.25">
      <c r="A222" s="142" t="str">
        <f>_xlfn.IFNA(VLOOKUP(B222,Stammdaten!$A$17:$B$300,2,FALSE),"")</f>
        <v/>
      </c>
      <c r="B222" s="125" t="str">
        <f>IF(Beladung!B222="","",Beladung!B222)</f>
        <v/>
      </c>
      <c r="C222" s="124" t="str">
        <f>IF(Beladung!C222="","",Beladung!C222)</f>
        <v/>
      </c>
      <c r="D222" s="87" t="str">
        <f>IF(ISBLANK(Beladung!B222),"",SUMIFS(Beladung!$D$17:$D$300,Beladung!$B$17:$B$300,B222))</f>
        <v/>
      </c>
      <c r="E222" s="66" t="str">
        <f>IF(ISBLANK(Beladung!B222),"",Beladung!D222)</f>
        <v/>
      </c>
      <c r="F222" s="88" t="str">
        <f>IF(ISBLANK(Beladung!B222),"",SUMIFS(Beladung!$F$17:$F$1001,Beladung!$B$17:$B$1001,'Ergebnis (detailliert)'!B222))</f>
        <v/>
      </c>
      <c r="G222" s="67" t="str">
        <f>IF(ISBLANK(Beladung!B222),"",Beladung!F222)</f>
        <v/>
      </c>
      <c r="H222" s="88" t="str">
        <f>IF(ISBLANK(Beladung!B222),"",SUMIFS(Entladung!$D$17:$D$1001,Entladung!$B$17:$B$1001,'Ergebnis (detailliert)'!B222))</f>
        <v/>
      </c>
      <c r="I222" s="89" t="str">
        <f>IF(ISBLANK(Entladung!B222),"",Entladung!D222)</f>
        <v/>
      </c>
      <c r="J222" s="88" t="str">
        <f>IF(ISBLANK(Beladung!B222),"",SUMIFS(Entladung!$F$17:$F$1001,Entladung!$B$17:$B$1001,'Ergebnis (detailliert)'!$B$17:$B$300))</f>
        <v/>
      </c>
      <c r="K222" s="13" t="str">
        <f>IFERROR(IF(B222="","",J222*'Ergebnis (detailliert)'!G222/'Ergebnis (detailliert)'!F222),0)</f>
        <v/>
      </c>
      <c r="L222" s="56" t="str">
        <f t="shared" si="3"/>
        <v/>
      </c>
      <c r="M222" s="57" t="str">
        <f>IF(B222="","",IF(LOOKUP(B222,Stammdaten!$A$17:$A$1001,Stammdaten!$G$17:$G$1001)="Nein",0,IF(ISBLANK(Beladung!B222),"",ROUND(MIN(G222,K222)*-1,2))))</f>
        <v/>
      </c>
    </row>
    <row r="223" spans="1:13" x14ac:dyDescent="0.25">
      <c r="A223" s="142" t="str">
        <f>_xlfn.IFNA(VLOOKUP(B223,Stammdaten!$A$17:$B$300,2,FALSE),"")</f>
        <v/>
      </c>
      <c r="B223" s="125" t="str">
        <f>IF(Beladung!B223="","",Beladung!B223)</f>
        <v/>
      </c>
      <c r="C223" s="124" t="str">
        <f>IF(Beladung!C223="","",Beladung!C223)</f>
        <v/>
      </c>
      <c r="D223" s="87" t="str">
        <f>IF(ISBLANK(Beladung!B223),"",SUMIFS(Beladung!$D$17:$D$300,Beladung!$B$17:$B$300,B223))</f>
        <v/>
      </c>
      <c r="E223" s="66" t="str">
        <f>IF(ISBLANK(Beladung!B223),"",Beladung!D223)</f>
        <v/>
      </c>
      <c r="F223" s="88" t="str">
        <f>IF(ISBLANK(Beladung!B223),"",SUMIFS(Beladung!$F$17:$F$1001,Beladung!$B$17:$B$1001,'Ergebnis (detailliert)'!B223))</f>
        <v/>
      </c>
      <c r="G223" s="67" t="str">
        <f>IF(ISBLANK(Beladung!B223),"",Beladung!F223)</f>
        <v/>
      </c>
      <c r="H223" s="88" t="str">
        <f>IF(ISBLANK(Beladung!B223),"",SUMIFS(Entladung!$D$17:$D$1001,Entladung!$B$17:$B$1001,'Ergebnis (detailliert)'!B223))</f>
        <v/>
      </c>
      <c r="I223" s="89" t="str">
        <f>IF(ISBLANK(Entladung!B223),"",Entladung!D223)</f>
        <v/>
      </c>
      <c r="J223" s="88" t="str">
        <f>IF(ISBLANK(Beladung!B223),"",SUMIFS(Entladung!$F$17:$F$1001,Entladung!$B$17:$B$1001,'Ergebnis (detailliert)'!$B$17:$B$300))</f>
        <v/>
      </c>
      <c r="K223" s="13" t="str">
        <f>IFERROR(IF(B223="","",J223*'Ergebnis (detailliert)'!G223/'Ergebnis (detailliert)'!F223),0)</f>
        <v/>
      </c>
      <c r="L223" s="56" t="str">
        <f t="shared" si="3"/>
        <v/>
      </c>
      <c r="M223" s="57" t="str">
        <f>IF(B223="","",IF(LOOKUP(B223,Stammdaten!$A$17:$A$1001,Stammdaten!$G$17:$G$1001)="Nein",0,IF(ISBLANK(Beladung!B223),"",ROUND(MIN(G223,K223)*-1,2))))</f>
        <v/>
      </c>
    </row>
    <row r="224" spans="1:13" x14ac:dyDescent="0.25">
      <c r="A224" s="142" t="str">
        <f>_xlfn.IFNA(VLOOKUP(B224,Stammdaten!$A$17:$B$300,2,FALSE),"")</f>
        <v/>
      </c>
      <c r="B224" s="125" t="str">
        <f>IF(Beladung!B224="","",Beladung!B224)</f>
        <v/>
      </c>
      <c r="C224" s="124" t="str">
        <f>IF(Beladung!C224="","",Beladung!C224)</f>
        <v/>
      </c>
      <c r="D224" s="87" t="str">
        <f>IF(ISBLANK(Beladung!B224),"",SUMIFS(Beladung!$D$17:$D$300,Beladung!$B$17:$B$300,B224))</f>
        <v/>
      </c>
      <c r="E224" s="66" t="str">
        <f>IF(ISBLANK(Beladung!B224),"",Beladung!D224)</f>
        <v/>
      </c>
      <c r="F224" s="88" t="str">
        <f>IF(ISBLANK(Beladung!B224),"",SUMIFS(Beladung!$F$17:$F$1001,Beladung!$B$17:$B$1001,'Ergebnis (detailliert)'!B224))</f>
        <v/>
      </c>
      <c r="G224" s="67" t="str">
        <f>IF(ISBLANK(Beladung!B224),"",Beladung!F224)</f>
        <v/>
      </c>
      <c r="H224" s="88" t="str">
        <f>IF(ISBLANK(Beladung!B224),"",SUMIFS(Entladung!$D$17:$D$1001,Entladung!$B$17:$B$1001,'Ergebnis (detailliert)'!B224))</f>
        <v/>
      </c>
      <c r="I224" s="89" t="str">
        <f>IF(ISBLANK(Entladung!B224),"",Entladung!D224)</f>
        <v/>
      </c>
      <c r="J224" s="88" t="str">
        <f>IF(ISBLANK(Beladung!B224),"",SUMIFS(Entladung!$F$17:$F$1001,Entladung!$B$17:$B$1001,'Ergebnis (detailliert)'!$B$17:$B$300))</f>
        <v/>
      </c>
      <c r="K224" s="13" t="str">
        <f>IFERROR(IF(B224="","",J224*'Ergebnis (detailliert)'!G224/'Ergebnis (detailliert)'!F224),0)</f>
        <v/>
      </c>
      <c r="L224" s="56" t="str">
        <f t="shared" si="3"/>
        <v/>
      </c>
      <c r="M224" s="57" t="str">
        <f>IF(B224="","",IF(LOOKUP(B224,Stammdaten!$A$17:$A$1001,Stammdaten!$G$17:$G$1001)="Nein",0,IF(ISBLANK(Beladung!B224),"",ROUND(MIN(G224,K224)*-1,2))))</f>
        <v/>
      </c>
    </row>
    <row r="225" spans="1:13" x14ac:dyDescent="0.25">
      <c r="A225" s="142" t="str">
        <f>_xlfn.IFNA(VLOOKUP(B225,Stammdaten!$A$17:$B$300,2,FALSE),"")</f>
        <v/>
      </c>
      <c r="B225" s="125" t="str">
        <f>IF(Beladung!B225="","",Beladung!B225)</f>
        <v/>
      </c>
      <c r="C225" s="124" t="str">
        <f>IF(Beladung!C225="","",Beladung!C225)</f>
        <v/>
      </c>
      <c r="D225" s="87" t="str">
        <f>IF(ISBLANK(Beladung!B225),"",SUMIFS(Beladung!$D$17:$D$300,Beladung!$B$17:$B$300,B225))</f>
        <v/>
      </c>
      <c r="E225" s="66" t="str">
        <f>IF(ISBLANK(Beladung!B225),"",Beladung!D225)</f>
        <v/>
      </c>
      <c r="F225" s="88" t="str">
        <f>IF(ISBLANK(Beladung!B225),"",SUMIFS(Beladung!$F$17:$F$1001,Beladung!$B$17:$B$1001,'Ergebnis (detailliert)'!B225))</f>
        <v/>
      </c>
      <c r="G225" s="67" t="str">
        <f>IF(ISBLANK(Beladung!B225),"",Beladung!F225)</f>
        <v/>
      </c>
      <c r="H225" s="88" t="str">
        <f>IF(ISBLANK(Beladung!B225),"",SUMIFS(Entladung!$D$17:$D$1001,Entladung!$B$17:$B$1001,'Ergebnis (detailliert)'!B225))</f>
        <v/>
      </c>
      <c r="I225" s="89" t="str">
        <f>IF(ISBLANK(Entladung!B225),"",Entladung!D225)</f>
        <v/>
      </c>
      <c r="J225" s="88" t="str">
        <f>IF(ISBLANK(Beladung!B225),"",SUMIFS(Entladung!$F$17:$F$1001,Entladung!$B$17:$B$1001,'Ergebnis (detailliert)'!$B$17:$B$300))</f>
        <v/>
      </c>
      <c r="K225" s="13" t="str">
        <f>IFERROR(IF(B225="","",J225*'Ergebnis (detailliert)'!G225/'Ergebnis (detailliert)'!F225),0)</f>
        <v/>
      </c>
      <c r="L225" s="56" t="str">
        <f t="shared" si="3"/>
        <v/>
      </c>
      <c r="M225" s="57" t="str">
        <f>IF(B225="","",IF(LOOKUP(B225,Stammdaten!$A$17:$A$1001,Stammdaten!$G$17:$G$1001)="Nein",0,IF(ISBLANK(Beladung!B225),"",ROUND(MIN(G225,K225)*-1,2))))</f>
        <v/>
      </c>
    </row>
    <row r="226" spans="1:13" x14ac:dyDescent="0.25">
      <c r="A226" s="142" t="str">
        <f>_xlfn.IFNA(VLOOKUP(B226,Stammdaten!$A$17:$B$300,2,FALSE),"")</f>
        <v/>
      </c>
      <c r="B226" s="125" t="str">
        <f>IF(Beladung!B226="","",Beladung!B226)</f>
        <v/>
      </c>
      <c r="C226" s="124" t="str">
        <f>IF(Beladung!C226="","",Beladung!C226)</f>
        <v/>
      </c>
      <c r="D226" s="87" t="str">
        <f>IF(ISBLANK(Beladung!B226),"",SUMIFS(Beladung!$D$17:$D$300,Beladung!$B$17:$B$300,B226))</f>
        <v/>
      </c>
      <c r="E226" s="66" t="str">
        <f>IF(ISBLANK(Beladung!B226),"",Beladung!D226)</f>
        <v/>
      </c>
      <c r="F226" s="88" t="str">
        <f>IF(ISBLANK(Beladung!B226),"",SUMIFS(Beladung!$F$17:$F$1001,Beladung!$B$17:$B$1001,'Ergebnis (detailliert)'!B226))</f>
        <v/>
      </c>
      <c r="G226" s="67" t="str">
        <f>IF(ISBLANK(Beladung!B226),"",Beladung!F226)</f>
        <v/>
      </c>
      <c r="H226" s="88" t="str">
        <f>IF(ISBLANK(Beladung!B226),"",SUMIFS(Entladung!$D$17:$D$1001,Entladung!$B$17:$B$1001,'Ergebnis (detailliert)'!B226))</f>
        <v/>
      </c>
      <c r="I226" s="89" t="str">
        <f>IF(ISBLANK(Entladung!B226),"",Entladung!D226)</f>
        <v/>
      </c>
      <c r="J226" s="88" t="str">
        <f>IF(ISBLANK(Beladung!B226),"",SUMIFS(Entladung!$F$17:$F$1001,Entladung!$B$17:$B$1001,'Ergebnis (detailliert)'!$B$17:$B$300))</f>
        <v/>
      </c>
      <c r="K226" s="13" t="str">
        <f>IFERROR(IF(B226="","",J226*'Ergebnis (detailliert)'!G226/'Ergebnis (detailliert)'!F226),0)</f>
        <v/>
      </c>
      <c r="L226" s="56" t="str">
        <f t="shared" si="3"/>
        <v/>
      </c>
      <c r="M226" s="57" t="str">
        <f>IF(B226="","",IF(LOOKUP(B226,Stammdaten!$A$17:$A$1001,Stammdaten!$G$17:$G$1001)="Nein",0,IF(ISBLANK(Beladung!B226),"",ROUND(MIN(G226,K226)*-1,2))))</f>
        <v/>
      </c>
    </row>
    <row r="227" spans="1:13" x14ac:dyDescent="0.25">
      <c r="A227" s="142" t="str">
        <f>_xlfn.IFNA(VLOOKUP(B227,Stammdaten!$A$17:$B$300,2,FALSE),"")</f>
        <v/>
      </c>
      <c r="B227" s="125" t="str">
        <f>IF(Beladung!B227="","",Beladung!B227)</f>
        <v/>
      </c>
      <c r="C227" s="124" t="str">
        <f>IF(Beladung!C227="","",Beladung!C227)</f>
        <v/>
      </c>
      <c r="D227" s="87" t="str">
        <f>IF(ISBLANK(Beladung!B227),"",SUMIFS(Beladung!$D$17:$D$300,Beladung!$B$17:$B$300,B227))</f>
        <v/>
      </c>
      <c r="E227" s="66" t="str">
        <f>IF(ISBLANK(Beladung!B227),"",Beladung!D227)</f>
        <v/>
      </c>
      <c r="F227" s="88" t="str">
        <f>IF(ISBLANK(Beladung!B227),"",SUMIFS(Beladung!$F$17:$F$1001,Beladung!$B$17:$B$1001,'Ergebnis (detailliert)'!B227))</f>
        <v/>
      </c>
      <c r="G227" s="67" t="str">
        <f>IF(ISBLANK(Beladung!B227),"",Beladung!F227)</f>
        <v/>
      </c>
      <c r="H227" s="88" t="str">
        <f>IF(ISBLANK(Beladung!B227),"",SUMIFS(Entladung!$D$17:$D$1001,Entladung!$B$17:$B$1001,'Ergebnis (detailliert)'!B227))</f>
        <v/>
      </c>
      <c r="I227" s="89" t="str">
        <f>IF(ISBLANK(Entladung!B227),"",Entladung!D227)</f>
        <v/>
      </c>
      <c r="J227" s="88" t="str">
        <f>IF(ISBLANK(Beladung!B227),"",SUMIFS(Entladung!$F$17:$F$1001,Entladung!$B$17:$B$1001,'Ergebnis (detailliert)'!$B$17:$B$300))</f>
        <v/>
      </c>
      <c r="K227" s="13" t="str">
        <f>IFERROR(IF(B227="","",J227*'Ergebnis (detailliert)'!G227/'Ergebnis (detailliert)'!F227),0)</f>
        <v/>
      </c>
      <c r="L227" s="56" t="str">
        <f t="shared" si="3"/>
        <v/>
      </c>
      <c r="M227" s="57" t="str">
        <f>IF(B227="","",IF(LOOKUP(B227,Stammdaten!$A$17:$A$1001,Stammdaten!$G$17:$G$1001)="Nein",0,IF(ISBLANK(Beladung!B227),"",ROUND(MIN(G227,K227)*-1,2))))</f>
        <v/>
      </c>
    </row>
    <row r="228" spans="1:13" x14ac:dyDescent="0.25">
      <c r="A228" s="142" t="str">
        <f>_xlfn.IFNA(VLOOKUP(B228,Stammdaten!$A$17:$B$300,2,FALSE),"")</f>
        <v/>
      </c>
      <c r="B228" s="125" t="str">
        <f>IF(Beladung!B228="","",Beladung!B228)</f>
        <v/>
      </c>
      <c r="C228" s="124" t="str">
        <f>IF(Beladung!C228="","",Beladung!C228)</f>
        <v/>
      </c>
      <c r="D228" s="87" t="str">
        <f>IF(ISBLANK(Beladung!B228),"",SUMIFS(Beladung!$D$17:$D$300,Beladung!$B$17:$B$300,B228))</f>
        <v/>
      </c>
      <c r="E228" s="66" t="str">
        <f>IF(ISBLANK(Beladung!B228),"",Beladung!D228)</f>
        <v/>
      </c>
      <c r="F228" s="88" t="str">
        <f>IF(ISBLANK(Beladung!B228),"",SUMIFS(Beladung!$F$17:$F$1001,Beladung!$B$17:$B$1001,'Ergebnis (detailliert)'!B228))</f>
        <v/>
      </c>
      <c r="G228" s="67" t="str">
        <f>IF(ISBLANK(Beladung!B228),"",Beladung!F228)</f>
        <v/>
      </c>
      <c r="H228" s="88" t="str">
        <f>IF(ISBLANK(Beladung!B228),"",SUMIFS(Entladung!$D$17:$D$1001,Entladung!$B$17:$B$1001,'Ergebnis (detailliert)'!B228))</f>
        <v/>
      </c>
      <c r="I228" s="89" t="str">
        <f>IF(ISBLANK(Entladung!B228),"",Entladung!D228)</f>
        <v/>
      </c>
      <c r="J228" s="88" t="str">
        <f>IF(ISBLANK(Beladung!B228),"",SUMIFS(Entladung!$F$17:$F$1001,Entladung!$B$17:$B$1001,'Ergebnis (detailliert)'!$B$17:$B$300))</f>
        <v/>
      </c>
      <c r="K228" s="13" t="str">
        <f>IFERROR(IF(B228="","",J228*'Ergebnis (detailliert)'!G228/'Ergebnis (detailliert)'!F228),0)</f>
        <v/>
      </c>
      <c r="L228" s="56" t="str">
        <f t="shared" si="3"/>
        <v/>
      </c>
      <c r="M228" s="57" t="str">
        <f>IF(B228="","",IF(LOOKUP(B228,Stammdaten!$A$17:$A$1001,Stammdaten!$G$17:$G$1001)="Nein",0,IF(ISBLANK(Beladung!B228),"",ROUND(MIN(G228,K228)*-1,2))))</f>
        <v/>
      </c>
    </row>
    <row r="229" spans="1:13" x14ac:dyDescent="0.25">
      <c r="A229" s="142" t="str">
        <f>_xlfn.IFNA(VLOOKUP(B229,Stammdaten!$A$17:$B$300,2,FALSE),"")</f>
        <v/>
      </c>
      <c r="B229" s="125" t="str">
        <f>IF(Beladung!B229="","",Beladung!B229)</f>
        <v/>
      </c>
      <c r="C229" s="124" t="str">
        <f>IF(Beladung!C229="","",Beladung!C229)</f>
        <v/>
      </c>
      <c r="D229" s="87" t="str">
        <f>IF(ISBLANK(Beladung!B229),"",SUMIFS(Beladung!$D$17:$D$300,Beladung!$B$17:$B$300,B229))</f>
        <v/>
      </c>
      <c r="E229" s="66" t="str">
        <f>IF(ISBLANK(Beladung!B229),"",Beladung!D229)</f>
        <v/>
      </c>
      <c r="F229" s="88" t="str">
        <f>IF(ISBLANK(Beladung!B229),"",SUMIFS(Beladung!$F$17:$F$1001,Beladung!$B$17:$B$1001,'Ergebnis (detailliert)'!B229))</f>
        <v/>
      </c>
      <c r="G229" s="67" t="str">
        <f>IF(ISBLANK(Beladung!B229),"",Beladung!F229)</f>
        <v/>
      </c>
      <c r="H229" s="88" t="str">
        <f>IF(ISBLANK(Beladung!B229),"",SUMIFS(Entladung!$D$17:$D$1001,Entladung!$B$17:$B$1001,'Ergebnis (detailliert)'!B229))</f>
        <v/>
      </c>
      <c r="I229" s="89" t="str">
        <f>IF(ISBLANK(Entladung!B229),"",Entladung!D229)</f>
        <v/>
      </c>
      <c r="J229" s="88" t="str">
        <f>IF(ISBLANK(Beladung!B229),"",SUMIFS(Entladung!$F$17:$F$1001,Entladung!$B$17:$B$1001,'Ergebnis (detailliert)'!$B$17:$B$300))</f>
        <v/>
      </c>
      <c r="K229" s="13" t="str">
        <f>IFERROR(IF(B229="","",J229*'Ergebnis (detailliert)'!G229/'Ergebnis (detailliert)'!F229),0)</f>
        <v/>
      </c>
      <c r="L229" s="56" t="str">
        <f t="shared" si="3"/>
        <v/>
      </c>
      <c r="M229" s="57" t="str">
        <f>IF(B229="","",IF(LOOKUP(B229,Stammdaten!$A$17:$A$1001,Stammdaten!$G$17:$G$1001)="Nein",0,IF(ISBLANK(Beladung!B229),"",ROUND(MIN(G229,K229)*-1,2))))</f>
        <v/>
      </c>
    </row>
    <row r="230" spans="1:13" x14ac:dyDescent="0.25">
      <c r="A230" s="142" t="str">
        <f>_xlfn.IFNA(VLOOKUP(B230,Stammdaten!$A$17:$B$300,2,FALSE),"")</f>
        <v/>
      </c>
      <c r="B230" s="125" t="str">
        <f>IF(Beladung!B230="","",Beladung!B230)</f>
        <v/>
      </c>
      <c r="C230" s="124" t="str">
        <f>IF(Beladung!C230="","",Beladung!C230)</f>
        <v/>
      </c>
      <c r="D230" s="87" t="str">
        <f>IF(ISBLANK(Beladung!B230),"",SUMIFS(Beladung!$D$17:$D$300,Beladung!$B$17:$B$300,B230))</f>
        <v/>
      </c>
      <c r="E230" s="66" t="str">
        <f>IF(ISBLANK(Beladung!B230),"",Beladung!D230)</f>
        <v/>
      </c>
      <c r="F230" s="88" t="str">
        <f>IF(ISBLANK(Beladung!B230),"",SUMIFS(Beladung!$F$17:$F$1001,Beladung!$B$17:$B$1001,'Ergebnis (detailliert)'!B230))</f>
        <v/>
      </c>
      <c r="G230" s="67" t="str">
        <f>IF(ISBLANK(Beladung!B230),"",Beladung!F230)</f>
        <v/>
      </c>
      <c r="H230" s="88" t="str">
        <f>IF(ISBLANK(Beladung!B230),"",SUMIFS(Entladung!$D$17:$D$1001,Entladung!$B$17:$B$1001,'Ergebnis (detailliert)'!B230))</f>
        <v/>
      </c>
      <c r="I230" s="89" t="str">
        <f>IF(ISBLANK(Entladung!B230),"",Entladung!D230)</f>
        <v/>
      </c>
      <c r="J230" s="88" t="str">
        <f>IF(ISBLANK(Beladung!B230),"",SUMIFS(Entladung!$F$17:$F$1001,Entladung!$B$17:$B$1001,'Ergebnis (detailliert)'!$B$17:$B$300))</f>
        <v/>
      </c>
      <c r="K230" s="13" t="str">
        <f>IFERROR(IF(B230="","",J230*'Ergebnis (detailliert)'!G230/'Ergebnis (detailliert)'!F230),0)</f>
        <v/>
      </c>
      <c r="L230" s="56" t="str">
        <f t="shared" si="3"/>
        <v/>
      </c>
      <c r="M230" s="57" t="str">
        <f>IF(B230="","",IF(LOOKUP(B230,Stammdaten!$A$17:$A$1001,Stammdaten!$G$17:$G$1001)="Nein",0,IF(ISBLANK(Beladung!B230),"",ROUND(MIN(G230,K230)*-1,2))))</f>
        <v/>
      </c>
    </row>
    <row r="231" spans="1:13" x14ac:dyDescent="0.25">
      <c r="A231" s="142" t="str">
        <f>_xlfn.IFNA(VLOOKUP(B231,Stammdaten!$A$17:$B$300,2,FALSE),"")</f>
        <v/>
      </c>
      <c r="B231" s="125" t="str">
        <f>IF(Beladung!B231="","",Beladung!B231)</f>
        <v/>
      </c>
      <c r="C231" s="124" t="str">
        <f>IF(Beladung!C231="","",Beladung!C231)</f>
        <v/>
      </c>
      <c r="D231" s="87" t="str">
        <f>IF(ISBLANK(Beladung!B231),"",SUMIFS(Beladung!$D$17:$D$300,Beladung!$B$17:$B$300,B231))</f>
        <v/>
      </c>
      <c r="E231" s="66" t="str">
        <f>IF(ISBLANK(Beladung!B231),"",Beladung!D231)</f>
        <v/>
      </c>
      <c r="F231" s="88" t="str">
        <f>IF(ISBLANK(Beladung!B231),"",SUMIFS(Beladung!$F$17:$F$1001,Beladung!$B$17:$B$1001,'Ergebnis (detailliert)'!B231))</f>
        <v/>
      </c>
      <c r="G231" s="67" t="str">
        <f>IF(ISBLANK(Beladung!B231),"",Beladung!F231)</f>
        <v/>
      </c>
      <c r="H231" s="88" t="str">
        <f>IF(ISBLANK(Beladung!B231),"",SUMIFS(Entladung!$D$17:$D$1001,Entladung!$B$17:$B$1001,'Ergebnis (detailliert)'!B231))</f>
        <v/>
      </c>
      <c r="I231" s="89" t="str">
        <f>IF(ISBLANK(Entladung!B231),"",Entladung!D231)</f>
        <v/>
      </c>
      <c r="J231" s="88" t="str">
        <f>IF(ISBLANK(Beladung!B231),"",SUMIFS(Entladung!$F$17:$F$1001,Entladung!$B$17:$B$1001,'Ergebnis (detailliert)'!$B$17:$B$300))</f>
        <v/>
      </c>
      <c r="K231" s="13" t="str">
        <f>IFERROR(IF(B231="","",J231*'Ergebnis (detailliert)'!G231/'Ergebnis (detailliert)'!F231),0)</f>
        <v/>
      </c>
      <c r="L231" s="56" t="str">
        <f t="shared" si="3"/>
        <v/>
      </c>
      <c r="M231" s="57" t="str">
        <f>IF(B231="","",IF(LOOKUP(B231,Stammdaten!$A$17:$A$1001,Stammdaten!$G$17:$G$1001)="Nein",0,IF(ISBLANK(Beladung!B231),"",ROUND(MIN(G231,K231)*-1,2))))</f>
        <v/>
      </c>
    </row>
    <row r="232" spans="1:13" x14ac:dyDescent="0.25">
      <c r="A232" s="142" t="str">
        <f>_xlfn.IFNA(VLOOKUP(B232,Stammdaten!$A$17:$B$300,2,FALSE),"")</f>
        <v/>
      </c>
      <c r="B232" s="125" t="str">
        <f>IF(Beladung!B232="","",Beladung!B232)</f>
        <v/>
      </c>
      <c r="C232" s="124" t="str">
        <f>IF(Beladung!C232="","",Beladung!C232)</f>
        <v/>
      </c>
      <c r="D232" s="87" t="str">
        <f>IF(ISBLANK(Beladung!B232),"",SUMIFS(Beladung!$D$17:$D$300,Beladung!$B$17:$B$300,B232))</f>
        <v/>
      </c>
      <c r="E232" s="66" t="str">
        <f>IF(ISBLANK(Beladung!B232),"",Beladung!D232)</f>
        <v/>
      </c>
      <c r="F232" s="88" t="str">
        <f>IF(ISBLANK(Beladung!B232),"",SUMIFS(Beladung!$F$17:$F$1001,Beladung!$B$17:$B$1001,'Ergebnis (detailliert)'!B232))</f>
        <v/>
      </c>
      <c r="G232" s="67" t="str">
        <f>IF(ISBLANK(Beladung!B232),"",Beladung!F232)</f>
        <v/>
      </c>
      <c r="H232" s="88" t="str">
        <f>IF(ISBLANK(Beladung!B232),"",SUMIFS(Entladung!$D$17:$D$1001,Entladung!$B$17:$B$1001,'Ergebnis (detailliert)'!B232))</f>
        <v/>
      </c>
      <c r="I232" s="89" t="str">
        <f>IF(ISBLANK(Entladung!B232),"",Entladung!D232)</f>
        <v/>
      </c>
      <c r="J232" s="88" t="str">
        <f>IF(ISBLANK(Beladung!B232),"",SUMIFS(Entladung!$F$17:$F$1001,Entladung!$B$17:$B$1001,'Ergebnis (detailliert)'!$B$17:$B$300))</f>
        <v/>
      </c>
      <c r="K232" s="13" t="str">
        <f>IFERROR(IF(B232="","",J232*'Ergebnis (detailliert)'!G232/'Ergebnis (detailliert)'!F232),0)</f>
        <v/>
      </c>
      <c r="L232" s="56" t="str">
        <f t="shared" si="3"/>
        <v/>
      </c>
      <c r="M232" s="57" t="str">
        <f>IF(B232="","",IF(LOOKUP(B232,Stammdaten!$A$17:$A$1001,Stammdaten!$G$17:$G$1001)="Nein",0,IF(ISBLANK(Beladung!B232),"",ROUND(MIN(G232,K232)*-1,2))))</f>
        <v/>
      </c>
    </row>
    <row r="233" spans="1:13" x14ac:dyDescent="0.25">
      <c r="A233" s="142" t="str">
        <f>_xlfn.IFNA(VLOOKUP(B233,Stammdaten!$A$17:$B$300,2,FALSE),"")</f>
        <v/>
      </c>
      <c r="B233" s="125" t="str">
        <f>IF(Beladung!B233="","",Beladung!B233)</f>
        <v/>
      </c>
      <c r="C233" s="124" t="str">
        <f>IF(Beladung!C233="","",Beladung!C233)</f>
        <v/>
      </c>
      <c r="D233" s="87" t="str">
        <f>IF(ISBLANK(Beladung!B233),"",SUMIFS(Beladung!$D$17:$D$300,Beladung!$B$17:$B$300,B233))</f>
        <v/>
      </c>
      <c r="E233" s="66" t="str">
        <f>IF(ISBLANK(Beladung!B233),"",Beladung!D233)</f>
        <v/>
      </c>
      <c r="F233" s="88" t="str">
        <f>IF(ISBLANK(Beladung!B233),"",SUMIFS(Beladung!$F$17:$F$1001,Beladung!$B$17:$B$1001,'Ergebnis (detailliert)'!B233))</f>
        <v/>
      </c>
      <c r="G233" s="67" t="str">
        <f>IF(ISBLANK(Beladung!B233),"",Beladung!F233)</f>
        <v/>
      </c>
      <c r="H233" s="88" t="str">
        <f>IF(ISBLANK(Beladung!B233),"",SUMIFS(Entladung!$D$17:$D$1001,Entladung!$B$17:$B$1001,'Ergebnis (detailliert)'!B233))</f>
        <v/>
      </c>
      <c r="I233" s="89" t="str">
        <f>IF(ISBLANK(Entladung!B233),"",Entladung!D233)</f>
        <v/>
      </c>
      <c r="J233" s="88" t="str">
        <f>IF(ISBLANK(Beladung!B233),"",SUMIFS(Entladung!$F$17:$F$1001,Entladung!$B$17:$B$1001,'Ergebnis (detailliert)'!$B$17:$B$300))</f>
        <v/>
      </c>
      <c r="K233" s="13" t="str">
        <f>IFERROR(IF(B233="","",J233*'Ergebnis (detailliert)'!G233/'Ergebnis (detailliert)'!F233),0)</f>
        <v/>
      </c>
      <c r="L233" s="56" t="str">
        <f t="shared" si="3"/>
        <v/>
      </c>
      <c r="M233" s="57" t="str">
        <f>IF(B233="","",IF(LOOKUP(B233,Stammdaten!$A$17:$A$1001,Stammdaten!$G$17:$G$1001)="Nein",0,IF(ISBLANK(Beladung!B233),"",ROUND(MIN(G233,K233)*-1,2))))</f>
        <v/>
      </c>
    </row>
    <row r="234" spans="1:13" x14ac:dyDescent="0.25">
      <c r="A234" s="142" t="str">
        <f>_xlfn.IFNA(VLOOKUP(B234,Stammdaten!$A$17:$B$300,2,FALSE),"")</f>
        <v/>
      </c>
      <c r="B234" s="125" t="str">
        <f>IF(Beladung!B234="","",Beladung!B234)</f>
        <v/>
      </c>
      <c r="C234" s="124" t="str">
        <f>IF(Beladung!C234="","",Beladung!C234)</f>
        <v/>
      </c>
      <c r="D234" s="87" t="str">
        <f>IF(ISBLANK(Beladung!B234),"",SUMIFS(Beladung!$D$17:$D$300,Beladung!$B$17:$B$300,B234))</f>
        <v/>
      </c>
      <c r="E234" s="66" t="str">
        <f>IF(ISBLANK(Beladung!B234),"",Beladung!D234)</f>
        <v/>
      </c>
      <c r="F234" s="88" t="str">
        <f>IF(ISBLANK(Beladung!B234),"",SUMIFS(Beladung!$F$17:$F$1001,Beladung!$B$17:$B$1001,'Ergebnis (detailliert)'!B234))</f>
        <v/>
      </c>
      <c r="G234" s="67" t="str">
        <f>IF(ISBLANK(Beladung!B234),"",Beladung!F234)</f>
        <v/>
      </c>
      <c r="H234" s="88" t="str">
        <f>IF(ISBLANK(Beladung!B234),"",SUMIFS(Entladung!$D$17:$D$1001,Entladung!$B$17:$B$1001,'Ergebnis (detailliert)'!B234))</f>
        <v/>
      </c>
      <c r="I234" s="89" t="str">
        <f>IF(ISBLANK(Entladung!B234),"",Entladung!D234)</f>
        <v/>
      </c>
      <c r="J234" s="88" t="str">
        <f>IF(ISBLANK(Beladung!B234),"",SUMIFS(Entladung!$F$17:$F$1001,Entladung!$B$17:$B$1001,'Ergebnis (detailliert)'!$B$17:$B$300))</f>
        <v/>
      </c>
      <c r="K234" s="13" t="str">
        <f>IFERROR(IF(B234="","",J234*'Ergebnis (detailliert)'!G234/'Ergebnis (detailliert)'!F234),0)</f>
        <v/>
      </c>
      <c r="L234" s="56" t="str">
        <f t="shared" si="3"/>
        <v/>
      </c>
      <c r="M234" s="57" t="str">
        <f>IF(B234="","",IF(LOOKUP(B234,Stammdaten!$A$17:$A$1001,Stammdaten!$G$17:$G$1001)="Nein",0,IF(ISBLANK(Beladung!B234),"",ROUND(MIN(G234,K234)*-1,2))))</f>
        <v/>
      </c>
    </row>
    <row r="235" spans="1:13" x14ac:dyDescent="0.25">
      <c r="A235" s="142" t="str">
        <f>_xlfn.IFNA(VLOOKUP(B235,Stammdaten!$A$17:$B$300,2,FALSE),"")</f>
        <v/>
      </c>
      <c r="B235" s="125" t="str">
        <f>IF(Beladung!B235="","",Beladung!B235)</f>
        <v/>
      </c>
      <c r="C235" s="124" t="str">
        <f>IF(Beladung!C235="","",Beladung!C235)</f>
        <v/>
      </c>
      <c r="D235" s="87" t="str">
        <f>IF(ISBLANK(Beladung!B235),"",SUMIFS(Beladung!$D$17:$D$300,Beladung!$B$17:$B$300,B235))</f>
        <v/>
      </c>
      <c r="E235" s="66" t="str">
        <f>IF(ISBLANK(Beladung!B235),"",Beladung!D235)</f>
        <v/>
      </c>
      <c r="F235" s="88" t="str">
        <f>IF(ISBLANK(Beladung!B235),"",SUMIFS(Beladung!$F$17:$F$1001,Beladung!$B$17:$B$1001,'Ergebnis (detailliert)'!B235))</f>
        <v/>
      </c>
      <c r="G235" s="67" t="str">
        <f>IF(ISBLANK(Beladung!B235),"",Beladung!F235)</f>
        <v/>
      </c>
      <c r="H235" s="88" t="str">
        <f>IF(ISBLANK(Beladung!B235),"",SUMIFS(Entladung!$D$17:$D$1001,Entladung!$B$17:$B$1001,'Ergebnis (detailliert)'!B235))</f>
        <v/>
      </c>
      <c r="I235" s="89" t="str">
        <f>IF(ISBLANK(Entladung!B235),"",Entladung!D235)</f>
        <v/>
      </c>
      <c r="J235" s="88" t="str">
        <f>IF(ISBLANK(Beladung!B235),"",SUMIFS(Entladung!$F$17:$F$1001,Entladung!$B$17:$B$1001,'Ergebnis (detailliert)'!$B$17:$B$300))</f>
        <v/>
      </c>
      <c r="K235" s="13" t="str">
        <f>IFERROR(IF(B235="","",J235*'Ergebnis (detailliert)'!G235/'Ergebnis (detailliert)'!F235),0)</f>
        <v/>
      </c>
      <c r="L235" s="56" t="str">
        <f t="shared" si="3"/>
        <v/>
      </c>
      <c r="M235" s="57" t="str">
        <f>IF(B235="","",IF(LOOKUP(B235,Stammdaten!$A$17:$A$1001,Stammdaten!$G$17:$G$1001)="Nein",0,IF(ISBLANK(Beladung!B235),"",ROUND(MIN(G235,K235)*-1,2))))</f>
        <v/>
      </c>
    </row>
    <row r="236" spans="1:13" x14ac:dyDescent="0.25">
      <c r="A236" s="142" t="str">
        <f>_xlfn.IFNA(VLOOKUP(B236,Stammdaten!$A$17:$B$300,2,FALSE),"")</f>
        <v/>
      </c>
      <c r="B236" s="125" t="str">
        <f>IF(Beladung!B236="","",Beladung!B236)</f>
        <v/>
      </c>
      <c r="C236" s="124" t="str">
        <f>IF(Beladung!C236="","",Beladung!C236)</f>
        <v/>
      </c>
      <c r="D236" s="87" t="str">
        <f>IF(ISBLANK(Beladung!B236),"",SUMIFS(Beladung!$D$17:$D$300,Beladung!$B$17:$B$300,B236))</f>
        <v/>
      </c>
      <c r="E236" s="66" t="str">
        <f>IF(ISBLANK(Beladung!B236),"",Beladung!D236)</f>
        <v/>
      </c>
      <c r="F236" s="88" t="str">
        <f>IF(ISBLANK(Beladung!B236),"",SUMIFS(Beladung!$F$17:$F$1001,Beladung!$B$17:$B$1001,'Ergebnis (detailliert)'!B236))</f>
        <v/>
      </c>
      <c r="G236" s="67" t="str">
        <f>IF(ISBLANK(Beladung!B236),"",Beladung!F236)</f>
        <v/>
      </c>
      <c r="H236" s="88" t="str">
        <f>IF(ISBLANK(Beladung!B236),"",SUMIFS(Entladung!$D$17:$D$1001,Entladung!$B$17:$B$1001,'Ergebnis (detailliert)'!B236))</f>
        <v/>
      </c>
      <c r="I236" s="89" t="str">
        <f>IF(ISBLANK(Entladung!B236),"",Entladung!D236)</f>
        <v/>
      </c>
      <c r="J236" s="88" t="str">
        <f>IF(ISBLANK(Beladung!B236),"",SUMIFS(Entladung!$F$17:$F$1001,Entladung!$B$17:$B$1001,'Ergebnis (detailliert)'!$B$17:$B$300))</f>
        <v/>
      </c>
      <c r="K236" s="13" t="str">
        <f>IFERROR(IF(B236="","",J236*'Ergebnis (detailliert)'!G236/'Ergebnis (detailliert)'!F236),0)</f>
        <v/>
      </c>
      <c r="L236" s="56" t="str">
        <f t="shared" si="3"/>
        <v/>
      </c>
      <c r="M236" s="57" t="str">
        <f>IF(B236="","",IF(LOOKUP(B236,Stammdaten!$A$17:$A$1001,Stammdaten!$G$17:$G$1001)="Nein",0,IF(ISBLANK(Beladung!B236),"",ROUND(MIN(G236,K236)*-1,2))))</f>
        <v/>
      </c>
    </row>
    <row r="237" spans="1:13" x14ac:dyDescent="0.25">
      <c r="A237" s="142" t="str">
        <f>_xlfn.IFNA(VLOOKUP(B237,Stammdaten!$A$17:$B$300,2,FALSE),"")</f>
        <v/>
      </c>
      <c r="B237" s="125" t="str">
        <f>IF(Beladung!B237="","",Beladung!B237)</f>
        <v/>
      </c>
      <c r="C237" s="124" t="str">
        <f>IF(Beladung!C237="","",Beladung!C237)</f>
        <v/>
      </c>
      <c r="D237" s="87" t="str">
        <f>IF(ISBLANK(Beladung!B237),"",SUMIFS(Beladung!$D$17:$D$300,Beladung!$B$17:$B$300,B237))</f>
        <v/>
      </c>
      <c r="E237" s="66" t="str">
        <f>IF(ISBLANK(Beladung!B237),"",Beladung!D237)</f>
        <v/>
      </c>
      <c r="F237" s="88" t="str">
        <f>IF(ISBLANK(Beladung!B237),"",SUMIFS(Beladung!$F$17:$F$1001,Beladung!$B$17:$B$1001,'Ergebnis (detailliert)'!B237))</f>
        <v/>
      </c>
      <c r="G237" s="67" t="str">
        <f>IF(ISBLANK(Beladung!B237),"",Beladung!F237)</f>
        <v/>
      </c>
      <c r="H237" s="88" t="str">
        <f>IF(ISBLANK(Beladung!B237),"",SUMIFS(Entladung!$D$17:$D$1001,Entladung!$B$17:$B$1001,'Ergebnis (detailliert)'!B237))</f>
        <v/>
      </c>
      <c r="I237" s="89" t="str">
        <f>IF(ISBLANK(Entladung!B237),"",Entladung!D237)</f>
        <v/>
      </c>
      <c r="J237" s="88" t="str">
        <f>IF(ISBLANK(Beladung!B237),"",SUMIFS(Entladung!$F$17:$F$1001,Entladung!$B$17:$B$1001,'Ergebnis (detailliert)'!$B$17:$B$300))</f>
        <v/>
      </c>
      <c r="K237" s="13" t="str">
        <f>IFERROR(IF(B237="","",J237*'Ergebnis (detailliert)'!G237/'Ergebnis (detailliert)'!F237),0)</f>
        <v/>
      </c>
      <c r="L237" s="56" t="str">
        <f t="shared" si="3"/>
        <v/>
      </c>
      <c r="M237" s="57" t="str">
        <f>IF(B237="","",IF(LOOKUP(B237,Stammdaten!$A$17:$A$1001,Stammdaten!$G$17:$G$1001)="Nein",0,IF(ISBLANK(Beladung!B237),"",ROUND(MIN(G237,K237)*-1,2))))</f>
        <v/>
      </c>
    </row>
    <row r="238" spans="1:13" x14ac:dyDescent="0.25">
      <c r="A238" s="142" t="str">
        <f>_xlfn.IFNA(VLOOKUP(B238,Stammdaten!$A$17:$B$300,2,FALSE),"")</f>
        <v/>
      </c>
      <c r="B238" s="125" t="str">
        <f>IF(Beladung!B238="","",Beladung!B238)</f>
        <v/>
      </c>
      <c r="C238" s="124" t="str">
        <f>IF(Beladung!C238="","",Beladung!C238)</f>
        <v/>
      </c>
      <c r="D238" s="87" t="str">
        <f>IF(ISBLANK(Beladung!B238),"",SUMIFS(Beladung!$D$17:$D$300,Beladung!$B$17:$B$300,B238))</f>
        <v/>
      </c>
      <c r="E238" s="66" t="str">
        <f>IF(ISBLANK(Beladung!B238),"",Beladung!D238)</f>
        <v/>
      </c>
      <c r="F238" s="88" t="str">
        <f>IF(ISBLANK(Beladung!B238),"",SUMIFS(Beladung!$F$17:$F$1001,Beladung!$B$17:$B$1001,'Ergebnis (detailliert)'!B238))</f>
        <v/>
      </c>
      <c r="G238" s="67" t="str">
        <f>IF(ISBLANK(Beladung!B238),"",Beladung!F238)</f>
        <v/>
      </c>
      <c r="H238" s="88" t="str">
        <f>IF(ISBLANK(Beladung!B238),"",SUMIFS(Entladung!$D$17:$D$1001,Entladung!$B$17:$B$1001,'Ergebnis (detailliert)'!B238))</f>
        <v/>
      </c>
      <c r="I238" s="89" t="str">
        <f>IF(ISBLANK(Entladung!B238),"",Entladung!D238)</f>
        <v/>
      </c>
      <c r="J238" s="88" t="str">
        <f>IF(ISBLANK(Beladung!B238),"",SUMIFS(Entladung!$F$17:$F$1001,Entladung!$B$17:$B$1001,'Ergebnis (detailliert)'!$B$17:$B$300))</f>
        <v/>
      </c>
      <c r="K238" s="13" t="str">
        <f>IFERROR(IF(B238="","",J238*'Ergebnis (detailliert)'!G238/'Ergebnis (detailliert)'!F238),0)</f>
        <v/>
      </c>
      <c r="L238" s="56" t="str">
        <f t="shared" si="3"/>
        <v/>
      </c>
      <c r="M238" s="57" t="str">
        <f>IF(B238="","",IF(LOOKUP(B238,Stammdaten!$A$17:$A$1001,Stammdaten!$G$17:$G$1001)="Nein",0,IF(ISBLANK(Beladung!B238),"",ROUND(MIN(G238,K238)*-1,2))))</f>
        <v/>
      </c>
    </row>
    <row r="239" spans="1:13" x14ac:dyDescent="0.25">
      <c r="A239" s="142" t="str">
        <f>_xlfn.IFNA(VLOOKUP(B239,Stammdaten!$A$17:$B$300,2,FALSE),"")</f>
        <v/>
      </c>
      <c r="B239" s="125" t="str">
        <f>IF(Beladung!B239="","",Beladung!B239)</f>
        <v/>
      </c>
      <c r="C239" s="124" t="str">
        <f>IF(Beladung!C239="","",Beladung!C239)</f>
        <v/>
      </c>
      <c r="D239" s="87" t="str">
        <f>IF(ISBLANK(Beladung!B239),"",SUMIFS(Beladung!$D$17:$D$300,Beladung!$B$17:$B$300,B239))</f>
        <v/>
      </c>
      <c r="E239" s="66" t="str">
        <f>IF(ISBLANK(Beladung!B239),"",Beladung!D239)</f>
        <v/>
      </c>
      <c r="F239" s="88" t="str">
        <f>IF(ISBLANK(Beladung!B239),"",SUMIFS(Beladung!$F$17:$F$1001,Beladung!$B$17:$B$1001,'Ergebnis (detailliert)'!B239))</f>
        <v/>
      </c>
      <c r="G239" s="67" t="str">
        <f>IF(ISBLANK(Beladung!B239),"",Beladung!F239)</f>
        <v/>
      </c>
      <c r="H239" s="88" t="str">
        <f>IF(ISBLANK(Beladung!B239),"",SUMIFS(Entladung!$D$17:$D$1001,Entladung!$B$17:$B$1001,'Ergebnis (detailliert)'!B239))</f>
        <v/>
      </c>
      <c r="I239" s="89" t="str">
        <f>IF(ISBLANK(Entladung!B239),"",Entladung!D239)</f>
        <v/>
      </c>
      <c r="J239" s="88" t="str">
        <f>IF(ISBLANK(Beladung!B239),"",SUMIFS(Entladung!$F$17:$F$1001,Entladung!$B$17:$B$1001,'Ergebnis (detailliert)'!$B$17:$B$300))</f>
        <v/>
      </c>
      <c r="K239" s="13" t="str">
        <f>IFERROR(IF(B239="","",J239*'Ergebnis (detailliert)'!G239/'Ergebnis (detailliert)'!F239),0)</f>
        <v/>
      </c>
      <c r="L239" s="56" t="str">
        <f t="shared" si="3"/>
        <v/>
      </c>
      <c r="M239" s="57" t="str">
        <f>IF(B239="","",IF(LOOKUP(B239,Stammdaten!$A$17:$A$1001,Stammdaten!$G$17:$G$1001)="Nein",0,IF(ISBLANK(Beladung!B239),"",ROUND(MIN(G239,K239)*-1,2))))</f>
        <v/>
      </c>
    </row>
    <row r="240" spans="1:13" x14ac:dyDescent="0.25">
      <c r="A240" s="142" t="str">
        <f>_xlfn.IFNA(VLOOKUP(B240,Stammdaten!$A$17:$B$300,2,FALSE),"")</f>
        <v/>
      </c>
      <c r="B240" s="125" t="str">
        <f>IF(Beladung!B240="","",Beladung!B240)</f>
        <v/>
      </c>
      <c r="C240" s="124" t="str">
        <f>IF(Beladung!C240="","",Beladung!C240)</f>
        <v/>
      </c>
      <c r="D240" s="87" t="str">
        <f>IF(ISBLANK(Beladung!B240),"",SUMIFS(Beladung!$D$17:$D$300,Beladung!$B$17:$B$300,B240))</f>
        <v/>
      </c>
      <c r="E240" s="66" t="str">
        <f>IF(ISBLANK(Beladung!B240),"",Beladung!D240)</f>
        <v/>
      </c>
      <c r="F240" s="88" t="str">
        <f>IF(ISBLANK(Beladung!B240),"",SUMIFS(Beladung!$F$17:$F$1001,Beladung!$B$17:$B$1001,'Ergebnis (detailliert)'!B240))</f>
        <v/>
      </c>
      <c r="G240" s="67" t="str">
        <f>IF(ISBLANK(Beladung!B240),"",Beladung!F240)</f>
        <v/>
      </c>
      <c r="H240" s="88" t="str">
        <f>IF(ISBLANK(Beladung!B240),"",SUMIFS(Entladung!$D$17:$D$1001,Entladung!$B$17:$B$1001,'Ergebnis (detailliert)'!B240))</f>
        <v/>
      </c>
      <c r="I240" s="89" t="str">
        <f>IF(ISBLANK(Entladung!B240),"",Entladung!D240)</f>
        <v/>
      </c>
      <c r="J240" s="88" t="str">
        <f>IF(ISBLANK(Beladung!B240),"",SUMIFS(Entladung!$F$17:$F$1001,Entladung!$B$17:$B$1001,'Ergebnis (detailliert)'!$B$17:$B$300))</f>
        <v/>
      </c>
      <c r="K240" s="13" t="str">
        <f>IFERROR(IF(B240="","",J240*'Ergebnis (detailliert)'!G240/'Ergebnis (detailliert)'!F240),0)</f>
        <v/>
      </c>
      <c r="L240" s="56" t="str">
        <f t="shared" si="3"/>
        <v/>
      </c>
      <c r="M240" s="57" t="str">
        <f>IF(B240="","",IF(LOOKUP(B240,Stammdaten!$A$17:$A$1001,Stammdaten!$G$17:$G$1001)="Nein",0,IF(ISBLANK(Beladung!B240),"",ROUND(MIN(G240,K240)*-1,2))))</f>
        <v/>
      </c>
    </row>
    <row r="241" spans="1:13" x14ac:dyDescent="0.25">
      <c r="A241" s="142" t="str">
        <f>_xlfn.IFNA(VLOOKUP(B241,Stammdaten!$A$17:$B$300,2,FALSE),"")</f>
        <v/>
      </c>
      <c r="B241" s="125" t="str">
        <f>IF(Beladung!B241="","",Beladung!B241)</f>
        <v/>
      </c>
      <c r="C241" s="124" t="str">
        <f>IF(Beladung!C241="","",Beladung!C241)</f>
        <v/>
      </c>
      <c r="D241" s="87" t="str">
        <f>IF(ISBLANK(Beladung!B241),"",SUMIFS(Beladung!$D$17:$D$300,Beladung!$B$17:$B$300,B241))</f>
        <v/>
      </c>
      <c r="E241" s="66" t="str">
        <f>IF(ISBLANK(Beladung!B241),"",Beladung!D241)</f>
        <v/>
      </c>
      <c r="F241" s="88" t="str">
        <f>IF(ISBLANK(Beladung!B241),"",SUMIFS(Beladung!$F$17:$F$1001,Beladung!$B$17:$B$1001,'Ergebnis (detailliert)'!B241))</f>
        <v/>
      </c>
      <c r="G241" s="67" t="str">
        <f>IF(ISBLANK(Beladung!B241),"",Beladung!F241)</f>
        <v/>
      </c>
      <c r="H241" s="88" t="str">
        <f>IF(ISBLANK(Beladung!B241),"",SUMIFS(Entladung!$D$17:$D$1001,Entladung!$B$17:$B$1001,'Ergebnis (detailliert)'!B241))</f>
        <v/>
      </c>
      <c r="I241" s="89" t="str">
        <f>IF(ISBLANK(Entladung!B241),"",Entladung!D241)</f>
        <v/>
      </c>
      <c r="J241" s="88" t="str">
        <f>IF(ISBLANK(Beladung!B241),"",SUMIFS(Entladung!$F$17:$F$1001,Entladung!$B$17:$B$1001,'Ergebnis (detailliert)'!$B$17:$B$300))</f>
        <v/>
      </c>
      <c r="K241" s="13" t="str">
        <f>IFERROR(IF(B241="","",J241*'Ergebnis (detailliert)'!G241/'Ergebnis (detailliert)'!F241),0)</f>
        <v/>
      </c>
      <c r="L241" s="56" t="str">
        <f t="shared" si="3"/>
        <v/>
      </c>
      <c r="M241" s="57" t="str">
        <f>IF(B241="","",IF(LOOKUP(B241,Stammdaten!$A$17:$A$1001,Stammdaten!$G$17:$G$1001)="Nein",0,IF(ISBLANK(Beladung!B241),"",ROUND(MIN(G241,K241)*-1,2))))</f>
        <v/>
      </c>
    </row>
    <row r="242" spans="1:13" x14ac:dyDescent="0.25">
      <c r="A242" s="142" t="str">
        <f>_xlfn.IFNA(VLOOKUP(B242,Stammdaten!$A$17:$B$300,2,FALSE),"")</f>
        <v/>
      </c>
      <c r="B242" s="125" t="str">
        <f>IF(Beladung!B242="","",Beladung!B242)</f>
        <v/>
      </c>
      <c r="C242" s="124" t="str">
        <f>IF(Beladung!C242="","",Beladung!C242)</f>
        <v/>
      </c>
      <c r="D242" s="87" t="str">
        <f>IF(ISBLANK(Beladung!B242),"",SUMIFS(Beladung!$D$17:$D$300,Beladung!$B$17:$B$300,B242))</f>
        <v/>
      </c>
      <c r="E242" s="66" t="str">
        <f>IF(ISBLANK(Beladung!B242),"",Beladung!D242)</f>
        <v/>
      </c>
      <c r="F242" s="88" t="str">
        <f>IF(ISBLANK(Beladung!B242),"",SUMIFS(Beladung!$F$17:$F$1001,Beladung!$B$17:$B$1001,'Ergebnis (detailliert)'!B242))</f>
        <v/>
      </c>
      <c r="G242" s="67" t="str">
        <f>IF(ISBLANK(Beladung!B242),"",Beladung!F242)</f>
        <v/>
      </c>
      <c r="H242" s="88" t="str">
        <f>IF(ISBLANK(Beladung!B242),"",SUMIFS(Entladung!$D$17:$D$1001,Entladung!$B$17:$B$1001,'Ergebnis (detailliert)'!B242))</f>
        <v/>
      </c>
      <c r="I242" s="89" t="str">
        <f>IF(ISBLANK(Entladung!B242),"",Entladung!D242)</f>
        <v/>
      </c>
      <c r="J242" s="88" t="str">
        <f>IF(ISBLANK(Beladung!B242),"",SUMIFS(Entladung!$F$17:$F$1001,Entladung!$B$17:$B$1001,'Ergebnis (detailliert)'!$B$17:$B$300))</f>
        <v/>
      </c>
      <c r="K242" s="13" t="str">
        <f>IFERROR(IF(B242="","",J242*'Ergebnis (detailliert)'!G242/'Ergebnis (detailliert)'!F242),0)</f>
        <v/>
      </c>
      <c r="L242" s="56" t="str">
        <f t="shared" si="3"/>
        <v/>
      </c>
      <c r="M242" s="57" t="str">
        <f>IF(B242="","",IF(LOOKUP(B242,Stammdaten!$A$17:$A$1001,Stammdaten!$G$17:$G$1001)="Nein",0,IF(ISBLANK(Beladung!B242),"",ROUND(MIN(G242,K242)*-1,2))))</f>
        <v/>
      </c>
    </row>
    <row r="243" spans="1:13" x14ac:dyDescent="0.25">
      <c r="A243" s="142" t="str">
        <f>_xlfn.IFNA(VLOOKUP(B243,Stammdaten!$A$17:$B$300,2,FALSE),"")</f>
        <v/>
      </c>
      <c r="B243" s="125" t="str">
        <f>IF(Beladung!B243="","",Beladung!B243)</f>
        <v/>
      </c>
      <c r="C243" s="124" t="str">
        <f>IF(Beladung!C243="","",Beladung!C243)</f>
        <v/>
      </c>
      <c r="D243" s="87" t="str">
        <f>IF(ISBLANK(Beladung!B243),"",SUMIFS(Beladung!$D$17:$D$300,Beladung!$B$17:$B$300,B243))</f>
        <v/>
      </c>
      <c r="E243" s="66" t="str">
        <f>IF(ISBLANK(Beladung!B243),"",Beladung!D243)</f>
        <v/>
      </c>
      <c r="F243" s="88" t="str">
        <f>IF(ISBLANK(Beladung!B243),"",SUMIFS(Beladung!$F$17:$F$1001,Beladung!$B$17:$B$1001,'Ergebnis (detailliert)'!B243))</f>
        <v/>
      </c>
      <c r="G243" s="67" t="str">
        <f>IF(ISBLANK(Beladung!B243),"",Beladung!F243)</f>
        <v/>
      </c>
      <c r="H243" s="88" t="str">
        <f>IF(ISBLANK(Beladung!B243),"",SUMIFS(Entladung!$D$17:$D$1001,Entladung!$B$17:$B$1001,'Ergebnis (detailliert)'!B243))</f>
        <v/>
      </c>
      <c r="I243" s="89" t="str">
        <f>IF(ISBLANK(Entladung!B243),"",Entladung!D243)</f>
        <v/>
      </c>
      <c r="J243" s="88" t="str">
        <f>IF(ISBLANK(Beladung!B243),"",SUMIFS(Entladung!$F$17:$F$1001,Entladung!$B$17:$B$1001,'Ergebnis (detailliert)'!$B$17:$B$300))</f>
        <v/>
      </c>
      <c r="K243" s="13" t="str">
        <f>IFERROR(IF(B243="","",J243*'Ergebnis (detailliert)'!G243/'Ergebnis (detailliert)'!F243),0)</f>
        <v/>
      </c>
      <c r="L243" s="56" t="str">
        <f t="shared" si="3"/>
        <v/>
      </c>
      <c r="M243" s="57" t="str">
        <f>IF(B243="","",IF(LOOKUP(B243,Stammdaten!$A$17:$A$1001,Stammdaten!$G$17:$G$1001)="Nein",0,IF(ISBLANK(Beladung!B243),"",ROUND(MIN(G243,K243)*-1,2))))</f>
        <v/>
      </c>
    </row>
    <row r="244" spans="1:13" x14ac:dyDescent="0.25">
      <c r="A244" s="142" t="str">
        <f>_xlfn.IFNA(VLOOKUP(B244,Stammdaten!$A$17:$B$300,2,FALSE),"")</f>
        <v/>
      </c>
      <c r="B244" s="125" t="str">
        <f>IF(Beladung!B244="","",Beladung!B244)</f>
        <v/>
      </c>
      <c r="C244" s="124" t="str">
        <f>IF(Beladung!C244="","",Beladung!C244)</f>
        <v/>
      </c>
      <c r="D244" s="87" t="str">
        <f>IF(ISBLANK(Beladung!B244),"",SUMIFS(Beladung!$D$17:$D$300,Beladung!$B$17:$B$300,B244))</f>
        <v/>
      </c>
      <c r="E244" s="66" t="str">
        <f>IF(ISBLANK(Beladung!B244),"",Beladung!D244)</f>
        <v/>
      </c>
      <c r="F244" s="88" t="str">
        <f>IF(ISBLANK(Beladung!B244),"",SUMIFS(Beladung!$F$17:$F$1001,Beladung!$B$17:$B$1001,'Ergebnis (detailliert)'!B244))</f>
        <v/>
      </c>
      <c r="G244" s="67" t="str">
        <f>IF(ISBLANK(Beladung!B244),"",Beladung!F244)</f>
        <v/>
      </c>
      <c r="H244" s="88" t="str">
        <f>IF(ISBLANK(Beladung!B244),"",SUMIFS(Entladung!$D$17:$D$1001,Entladung!$B$17:$B$1001,'Ergebnis (detailliert)'!B244))</f>
        <v/>
      </c>
      <c r="I244" s="89" t="str">
        <f>IF(ISBLANK(Entladung!B244),"",Entladung!D244)</f>
        <v/>
      </c>
      <c r="J244" s="88" t="str">
        <f>IF(ISBLANK(Beladung!B244),"",SUMIFS(Entladung!$F$17:$F$1001,Entladung!$B$17:$B$1001,'Ergebnis (detailliert)'!$B$17:$B$300))</f>
        <v/>
      </c>
      <c r="K244" s="13" t="str">
        <f>IFERROR(IF(B244="","",J244*'Ergebnis (detailliert)'!G244/'Ergebnis (detailliert)'!F244),0)</f>
        <v/>
      </c>
      <c r="L244" s="56" t="str">
        <f t="shared" si="3"/>
        <v/>
      </c>
      <c r="M244" s="57" t="str">
        <f>IF(B244="","",IF(LOOKUP(B244,Stammdaten!$A$17:$A$1001,Stammdaten!$G$17:$G$1001)="Nein",0,IF(ISBLANK(Beladung!B244),"",ROUND(MIN(G244,K244)*-1,2))))</f>
        <v/>
      </c>
    </row>
    <row r="245" spans="1:13" x14ac:dyDescent="0.25">
      <c r="A245" s="142" t="str">
        <f>_xlfn.IFNA(VLOOKUP(B245,Stammdaten!$A$17:$B$300,2,FALSE),"")</f>
        <v/>
      </c>
      <c r="B245" s="125" t="str">
        <f>IF(Beladung!B245="","",Beladung!B245)</f>
        <v/>
      </c>
      <c r="C245" s="124" t="str">
        <f>IF(Beladung!C245="","",Beladung!C245)</f>
        <v/>
      </c>
      <c r="D245" s="87" t="str">
        <f>IF(ISBLANK(Beladung!B245),"",SUMIFS(Beladung!$D$17:$D$300,Beladung!$B$17:$B$300,B245))</f>
        <v/>
      </c>
      <c r="E245" s="66" t="str">
        <f>IF(ISBLANK(Beladung!B245),"",Beladung!D245)</f>
        <v/>
      </c>
      <c r="F245" s="88" t="str">
        <f>IF(ISBLANK(Beladung!B245),"",SUMIFS(Beladung!$F$17:$F$1001,Beladung!$B$17:$B$1001,'Ergebnis (detailliert)'!B245))</f>
        <v/>
      </c>
      <c r="G245" s="67" t="str">
        <f>IF(ISBLANK(Beladung!B245),"",Beladung!F245)</f>
        <v/>
      </c>
      <c r="H245" s="88" t="str">
        <f>IF(ISBLANK(Beladung!B245),"",SUMIFS(Entladung!$D$17:$D$1001,Entladung!$B$17:$B$1001,'Ergebnis (detailliert)'!B245))</f>
        <v/>
      </c>
      <c r="I245" s="89" t="str">
        <f>IF(ISBLANK(Entladung!B245),"",Entladung!D245)</f>
        <v/>
      </c>
      <c r="J245" s="88" t="str">
        <f>IF(ISBLANK(Beladung!B245),"",SUMIFS(Entladung!$F$17:$F$1001,Entladung!$B$17:$B$1001,'Ergebnis (detailliert)'!$B$17:$B$300))</f>
        <v/>
      </c>
      <c r="K245" s="13" t="str">
        <f>IFERROR(IF(B245="","",J245*'Ergebnis (detailliert)'!G245/'Ergebnis (detailliert)'!F245),0)</f>
        <v/>
      </c>
      <c r="L245" s="56" t="str">
        <f t="shared" si="3"/>
        <v/>
      </c>
      <c r="M245" s="57" t="str">
        <f>IF(B245="","",IF(LOOKUP(B245,Stammdaten!$A$17:$A$1001,Stammdaten!$G$17:$G$1001)="Nein",0,IF(ISBLANK(Beladung!B245),"",ROUND(MIN(G245,K245)*-1,2))))</f>
        <v/>
      </c>
    </row>
    <row r="246" spans="1:13" x14ac:dyDescent="0.25">
      <c r="A246" s="142" t="str">
        <f>_xlfn.IFNA(VLOOKUP(B246,Stammdaten!$A$17:$B$300,2,FALSE),"")</f>
        <v/>
      </c>
      <c r="B246" s="125" t="str">
        <f>IF(Beladung!B246="","",Beladung!B246)</f>
        <v/>
      </c>
      <c r="C246" s="124" t="str">
        <f>IF(Beladung!C246="","",Beladung!C246)</f>
        <v/>
      </c>
      <c r="D246" s="87" t="str">
        <f>IF(ISBLANK(Beladung!B246),"",SUMIFS(Beladung!$D$17:$D$300,Beladung!$B$17:$B$300,B246))</f>
        <v/>
      </c>
      <c r="E246" s="66" t="str">
        <f>IF(ISBLANK(Beladung!B246),"",Beladung!D246)</f>
        <v/>
      </c>
      <c r="F246" s="88" t="str">
        <f>IF(ISBLANK(Beladung!B246),"",SUMIFS(Beladung!$F$17:$F$1001,Beladung!$B$17:$B$1001,'Ergebnis (detailliert)'!B246))</f>
        <v/>
      </c>
      <c r="G246" s="67" t="str">
        <f>IF(ISBLANK(Beladung!B246),"",Beladung!F246)</f>
        <v/>
      </c>
      <c r="H246" s="88" t="str">
        <f>IF(ISBLANK(Beladung!B246),"",SUMIFS(Entladung!$D$17:$D$1001,Entladung!$B$17:$B$1001,'Ergebnis (detailliert)'!B246))</f>
        <v/>
      </c>
      <c r="I246" s="89" t="str">
        <f>IF(ISBLANK(Entladung!B246),"",Entladung!D246)</f>
        <v/>
      </c>
      <c r="J246" s="88" t="str">
        <f>IF(ISBLANK(Beladung!B246),"",SUMIFS(Entladung!$F$17:$F$1001,Entladung!$B$17:$B$1001,'Ergebnis (detailliert)'!$B$17:$B$300))</f>
        <v/>
      </c>
      <c r="K246" s="13" t="str">
        <f>IFERROR(IF(B246="","",J246*'Ergebnis (detailliert)'!G246/'Ergebnis (detailliert)'!F246),0)</f>
        <v/>
      </c>
      <c r="L246" s="56" t="str">
        <f t="shared" si="3"/>
        <v/>
      </c>
      <c r="M246" s="57" t="str">
        <f>IF(B246="","",IF(LOOKUP(B246,Stammdaten!$A$17:$A$1001,Stammdaten!$G$17:$G$1001)="Nein",0,IF(ISBLANK(Beladung!B246),"",ROUND(MIN(G246,K246)*-1,2))))</f>
        <v/>
      </c>
    </row>
    <row r="247" spans="1:13" x14ac:dyDescent="0.25">
      <c r="A247" s="142" t="str">
        <f>_xlfn.IFNA(VLOOKUP(B247,Stammdaten!$A$17:$B$300,2,FALSE),"")</f>
        <v/>
      </c>
      <c r="B247" s="125" t="str">
        <f>IF(Beladung!B247="","",Beladung!B247)</f>
        <v/>
      </c>
      <c r="C247" s="124" t="str">
        <f>IF(Beladung!C247="","",Beladung!C247)</f>
        <v/>
      </c>
      <c r="D247" s="87" t="str">
        <f>IF(ISBLANK(Beladung!B247),"",SUMIFS(Beladung!$D$17:$D$300,Beladung!$B$17:$B$300,B247))</f>
        <v/>
      </c>
      <c r="E247" s="66" t="str">
        <f>IF(ISBLANK(Beladung!B247),"",Beladung!D247)</f>
        <v/>
      </c>
      <c r="F247" s="88" t="str">
        <f>IF(ISBLANK(Beladung!B247),"",SUMIFS(Beladung!$F$17:$F$1001,Beladung!$B$17:$B$1001,'Ergebnis (detailliert)'!B247))</f>
        <v/>
      </c>
      <c r="G247" s="67" t="str">
        <f>IF(ISBLANK(Beladung!B247),"",Beladung!F247)</f>
        <v/>
      </c>
      <c r="H247" s="88" t="str">
        <f>IF(ISBLANK(Beladung!B247),"",SUMIFS(Entladung!$D$17:$D$1001,Entladung!$B$17:$B$1001,'Ergebnis (detailliert)'!B247))</f>
        <v/>
      </c>
      <c r="I247" s="89" t="str">
        <f>IF(ISBLANK(Entladung!B247),"",Entladung!D247)</f>
        <v/>
      </c>
      <c r="J247" s="88" t="str">
        <f>IF(ISBLANK(Beladung!B247),"",SUMIFS(Entladung!$F$17:$F$1001,Entladung!$B$17:$B$1001,'Ergebnis (detailliert)'!$B$17:$B$300))</f>
        <v/>
      </c>
      <c r="K247" s="13" t="str">
        <f>IFERROR(IF(B247="","",J247*'Ergebnis (detailliert)'!G247/'Ergebnis (detailliert)'!F247),0)</f>
        <v/>
      </c>
      <c r="L247" s="56" t="str">
        <f t="shared" si="3"/>
        <v/>
      </c>
      <c r="M247" s="57" t="str">
        <f>IF(B247="","",IF(LOOKUP(B247,Stammdaten!$A$17:$A$1001,Stammdaten!$G$17:$G$1001)="Nein",0,IF(ISBLANK(Beladung!B247),"",ROUND(MIN(G247,K247)*-1,2))))</f>
        <v/>
      </c>
    </row>
    <row r="248" spans="1:13" x14ac:dyDescent="0.25">
      <c r="A248" s="142" t="str">
        <f>_xlfn.IFNA(VLOOKUP(B248,Stammdaten!$A$17:$B$300,2,FALSE),"")</f>
        <v/>
      </c>
      <c r="B248" s="125" t="str">
        <f>IF(Beladung!B248="","",Beladung!B248)</f>
        <v/>
      </c>
      <c r="C248" s="124" t="str">
        <f>IF(Beladung!C248="","",Beladung!C248)</f>
        <v/>
      </c>
      <c r="D248" s="87" t="str">
        <f>IF(ISBLANK(Beladung!B248),"",SUMIFS(Beladung!$D$17:$D$300,Beladung!$B$17:$B$300,B248))</f>
        <v/>
      </c>
      <c r="E248" s="66" t="str">
        <f>IF(ISBLANK(Beladung!B248),"",Beladung!D248)</f>
        <v/>
      </c>
      <c r="F248" s="88" t="str">
        <f>IF(ISBLANK(Beladung!B248),"",SUMIFS(Beladung!$F$17:$F$1001,Beladung!$B$17:$B$1001,'Ergebnis (detailliert)'!B248))</f>
        <v/>
      </c>
      <c r="G248" s="67" t="str">
        <f>IF(ISBLANK(Beladung!B248),"",Beladung!F248)</f>
        <v/>
      </c>
      <c r="H248" s="88" t="str">
        <f>IF(ISBLANK(Beladung!B248),"",SUMIFS(Entladung!$D$17:$D$1001,Entladung!$B$17:$B$1001,'Ergebnis (detailliert)'!B248))</f>
        <v/>
      </c>
      <c r="I248" s="89" t="str">
        <f>IF(ISBLANK(Entladung!B248),"",Entladung!D248)</f>
        <v/>
      </c>
      <c r="J248" s="88" t="str">
        <f>IF(ISBLANK(Beladung!B248),"",SUMIFS(Entladung!$F$17:$F$1001,Entladung!$B$17:$B$1001,'Ergebnis (detailliert)'!$B$17:$B$300))</f>
        <v/>
      </c>
      <c r="K248" s="13" t="str">
        <f>IFERROR(IF(B248="","",J248*'Ergebnis (detailliert)'!G248/'Ergebnis (detailliert)'!F248),0)</f>
        <v/>
      </c>
      <c r="L248" s="56" t="str">
        <f t="shared" si="3"/>
        <v/>
      </c>
      <c r="M248" s="57" t="str">
        <f>IF(B248="","",IF(LOOKUP(B248,Stammdaten!$A$17:$A$1001,Stammdaten!$G$17:$G$1001)="Nein",0,IF(ISBLANK(Beladung!B248),"",ROUND(MIN(G248,K248)*-1,2))))</f>
        <v/>
      </c>
    </row>
    <row r="249" spans="1:13" x14ac:dyDescent="0.25">
      <c r="A249" s="142" t="str">
        <f>_xlfn.IFNA(VLOOKUP(B249,Stammdaten!$A$17:$B$300,2,FALSE),"")</f>
        <v/>
      </c>
      <c r="B249" s="125" t="str">
        <f>IF(Beladung!B249="","",Beladung!B249)</f>
        <v/>
      </c>
      <c r="C249" s="124" t="str">
        <f>IF(Beladung!C249="","",Beladung!C249)</f>
        <v/>
      </c>
      <c r="D249" s="87" t="str">
        <f>IF(ISBLANK(Beladung!B249),"",SUMIFS(Beladung!$D$17:$D$300,Beladung!$B$17:$B$300,B249))</f>
        <v/>
      </c>
      <c r="E249" s="66" t="str">
        <f>IF(ISBLANK(Beladung!B249),"",Beladung!D249)</f>
        <v/>
      </c>
      <c r="F249" s="88" t="str">
        <f>IF(ISBLANK(Beladung!B249),"",SUMIFS(Beladung!$F$17:$F$1001,Beladung!$B$17:$B$1001,'Ergebnis (detailliert)'!B249))</f>
        <v/>
      </c>
      <c r="G249" s="67" t="str">
        <f>IF(ISBLANK(Beladung!B249),"",Beladung!F249)</f>
        <v/>
      </c>
      <c r="H249" s="88" t="str">
        <f>IF(ISBLANK(Beladung!B249),"",SUMIFS(Entladung!$D$17:$D$1001,Entladung!$B$17:$B$1001,'Ergebnis (detailliert)'!B249))</f>
        <v/>
      </c>
      <c r="I249" s="89" t="str">
        <f>IF(ISBLANK(Entladung!B249),"",Entladung!D249)</f>
        <v/>
      </c>
      <c r="J249" s="88" t="str">
        <f>IF(ISBLANK(Beladung!B249),"",SUMIFS(Entladung!$F$17:$F$1001,Entladung!$B$17:$B$1001,'Ergebnis (detailliert)'!$B$17:$B$300))</f>
        <v/>
      </c>
      <c r="K249" s="13" t="str">
        <f>IFERROR(IF(B249="","",J249*'Ergebnis (detailliert)'!G249/'Ergebnis (detailliert)'!F249),0)</f>
        <v/>
      </c>
      <c r="L249" s="56" t="str">
        <f t="shared" si="3"/>
        <v/>
      </c>
      <c r="M249" s="57" t="str">
        <f>IF(B249="","",IF(LOOKUP(B249,Stammdaten!$A$17:$A$1001,Stammdaten!$G$17:$G$1001)="Nein",0,IF(ISBLANK(Beladung!B249),"",ROUND(MIN(G249,K249)*-1,2))))</f>
        <v/>
      </c>
    </row>
    <row r="250" spans="1:13" x14ac:dyDescent="0.25">
      <c r="A250" s="142" t="str">
        <f>_xlfn.IFNA(VLOOKUP(B250,Stammdaten!$A$17:$B$300,2,FALSE),"")</f>
        <v/>
      </c>
      <c r="B250" s="125" t="str">
        <f>IF(Beladung!B250="","",Beladung!B250)</f>
        <v/>
      </c>
      <c r="C250" s="124" t="str">
        <f>IF(Beladung!C250="","",Beladung!C250)</f>
        <v/>
      </c>
      <c r="D250" s="87" t="str">
        <f>IF(ISBLANK(Beladung!B250),"",SUMIFS(Beladung!$D$17:$D$300,Beladung!$B$17:$B$300,B250))</f>
        <v/>
      </c>
      <c r="E250" s="66" t="str">
        <f>IF(ISBLANK(Beladung!B250),"",Beladung!D250)</f>
        <v/>
      </c>
      <c r="F250" s="88" t="str">
        <f>IF(ISBLANK(Beladung!B250),"",SUMIFS(Beladung!$F$17:$F$1001,Beladung!$B$17:$B$1001,'Ergebnis (detailliert)'!B250))</f>
        <v/>
      </c>
      <c r="G250" s="67" t="str">
        <f>IF(ISBLANK(Beladung!B250),"",Beladung!F250)</f>
        <v/>
      </c>
      <c r="H250" s="88" t="str">
        <f>IF(ISBLANK(Beladung!B250),"",SUMIFS(Entladung!$D$17:$D$1001,Entladung!$B$17:$B$1001,'Ergebnis (detailliert)'!B250))</f>
        <v/>
      </c>
      <c r="I250" s="89" t="str">
        <f>IF(ISBLANK(Entladung!B250),"",Entladung!D250)</f>
        <v/>
      </c>
      <c r="J250" s="88" t="str">
        <f>IF(ISBLANK(Beladung!B250),"",SUMIFS(Entladung!$F$17:$F$1001,Entladung!$B$17:$B$1001,'Ergebnis (detailliert)'!$B$17:$B$300))</f>
        <v/>
      </c>
      <c r="K250" s="13" t="str">
        <f>IFERROR(IF(B250="","",J250*'Ergebnis (detailliert)'!G250/'Ergebnis (detailliert)'!F250),0)</f>
        <v/>
      </c>
      <c r="L250" s="56" t="str">
        <f t="shared" si="3"/>
        <v/>
      </c>
      <c r="M250" s="57" t="str">
        <f>IF(B250="","",IF(LOOKUP(B250,Stammdaten!$A$17:$A$1001,Stammdaten!$G$17:$G$1001)="Nein",0,IF(ISBLANK(Beladung!B250),"",ROUND(MIN(G250,K250)*-1,2))))</f>
        <v/>
      </c>
    </row>
    <row r="251" spans="1:13" x14ac:dyDescent="0.25">
      <c r="A251" s="142" t="str">
        <f>_xlfn.IFNA(VLOOKUP(B251,Stammdaten!$A$17:$B$300,2,FALSE),"")</f>
        <v/>
      </c>
      <c r="B251" s="125" t="str">
        <f>IF(Beladung!B251="","",Beladung!B251)</f>
        <v/>
      </c>
      <c r="C251" s="124" t="str">
        <f>IF(Beladung!C251="","",Beladung!C251)</f>
        <v/>
      </c>
      <c r="D251" s="87" t="str">
        <f>IF(ISBLANK(Beladung!B251),"",SUMIFS(Beladung!$D$17:$D$300,Beladung!$B$17:$B$300,B251))</f>
        <v/>
      </c>
      <c r="E251" s="66" t="str">
        <f>IF(ISBLANK(Beladung!B251),"",Beladung!D251)</f>
        <v/>
      </c>
      <c r="F251" s="88" t="str">
        <f>IF(ISBLANK(Beladung!B251),"",SUMIFS(Beladung!$F$17:$F$1001,Beladung!$B$17:$B$1001,'Ergebnis (detailliert)'!B251))</f>
        <v/>
      </c>
      <c r="G251" s="67" t="str">
        <f>IF(ISBLANK(Beladung!B251),"",Beladung!F251)</f>
        <v/>
      </c>
      <c r="H251" s="88" t="str">
        <f>IF(ISBLANK(Beladung!B251),"",SUMIFS(Entladung!$D$17:$D$1001,Entladung!$B$17:$B$1001,'Ergebnis (detailliert)'!B251))</f>
        <v/>
      </c>
      <c r="I251" s="89" t="str">
        <f>IF(ISBLANK(Entladung!B251),"",Entladung!D251)</f>
        <v/>
      </c>
      <c r="J251" s="88" t="str">
        <f>IF(ISBLANK(Beladung!B251),"",SUMIFS(Entladung!$F$17:$F$1001,Entladung!$B$17:$B$1001,'Ergebnis (detailliert)'!$B$17:$B$300))</f>
        <v/>
      </c>
      <c r="K251" s="13" t="str">
        <f>IFERROR(IF(B251="","",J251*'Ergebnis (detailliert)'!G251/'Ergebnis (detailliert)'!F251),0)</f>
        <v/>
      </c>
      <c r="L251" s="56" t="str">
        <f t="shared" si="3"/>
        <v/>
      </c>
      <c r="M251" s="57" t="str">
        <f>IF(B251="","",IF(LOOKUP(B251,Stammdaten!$A$17:$A$1001,Stammdaten!$G$17:$G$1001)="Nein",0,IF(ISBLANK(Beladung!B251),"",ROUND(MIN(G251,K251)*-1,2))))</f>
        <v/>
      </c>
    </row>
    <row r="252" spans="1:13" x14ac:dyDescent="0.25">
      <c r="A252" s="142" t="str">
        <f>_xlfn.IFNA(VLOOKUP(B252,Stammdaten!$A$17:$B$300,2,FALSE),"")</f>
        <v/>
      </c>
      <c r="B252" s="125" t="str">
        <f>IF(Beladung!B252="","",Beladung!B252)</f>
        <v/>
      </c>
      <c r="C252" s="124" t="str">
        <f>IF(Beladung!C252="","",Beladung!C252)</f>
        <v/>
      </c>
      <c r="D252" s="87" t="str">
        <f>IF(ISBLANK(Beladung!B252),"",SUMIFS(Beladung!$D$17:$D$300,Beladung!$B$17:$B$300,B252))</f>
        <v/>
      </c>
      <c r="E252" s="66" t="str">
        <f>IF(ISBLANK(Beladung!B252),"",Beladung!D252)</f>
        <v/>
      </c>
      <c r="F252" s="88" t="str">
        <f>IF(ISBLANK(Beladung!B252),"",SUMIFS(Beladung!$F$17:$F$1001,Beladung!$B$17:$B$1001,'Ergebnis (detailliert)'!B252))</f>
        <v/>
      </c>
      <c r="G252" s="67" t="str">
        <f>IF(ISBLANK(Beladung!B252),"",Beladung!F252)</f>
        <v/>
      </c>
      <c r="H252" s="88" t="str">
        <f>IF(ISBLANK(Beladung!B252),"",SUMIFS(Entladung!$D$17:$D$1001,Entladung!$B$17:$B$1001,'Ergebnis (detailliert)'!B252))</f>
        <v/>
      </c>
      <c r="I252" s="89" t="str">
        <f>IF(ISBLANK(Entladung!B252),"",Entladung!D252)</f>
        <v/>
      </c>
      <c r="J252" s="88" t="str">
        <f>IF(ISBLANK(Beladung!B252),"",SUMIFS(Entladung!$F$17:$F$1001,Entladung!$B$17:$B$1001,'Ergebnis (detailliert)'!$B$17:$B$300))</f>
        <v/>
      </c>
      <c r="K252" s="13" t="str">
        <f>IFERROR(IF(B252="","",J252*'Ergebnis (detailliert)'!G252/'Ergebnis (detailliert)'!F252),0)</f>
        <v/>
      </c>
      <c r="L252" s="56" t="str">
        <f t="shared" si="3"/>
        <v/>
      </c>
      <c r="M252" s="57" t="str">
        <f>IF(B252="","",IF(LOOKUP(B252,Stammdaten!$A$17:$A$1001,Stammdaten!$G$17:$G$1001)="Nein",0,IF(ISBLANK(Beladung!B252),"",ROUND(MIN(G252,K252)*-1,2))))</f>
        <v/>
      </c>
    </row>
    <row r="253" spans="1:13" x14ac:dyDescent="0.25">
      <c r="A253" s="142" t="str">
        <f>_xlfn.IFNA(VLOOKUP(B253,Stammdaten!$A$17:$B$300,2,FALSE),"")</f>
        <v/>
      </c>
      <c r="B253" s="125" t="str">
        <f>IF(Beladung!B253="","",Beladung!B253)</f>
        <v/>
      </c>
      <c r="C253" s="124" t="str">
        <f>IF(Beladung!C253="","",Beladung!C253)</f>
        <v/>
      </c>
      <c r="D253" s="87" t="str">
        <f>IF(ISBLANK(Beladung!B253),"",SUMIFS(Beladung!$D$17:$D$300,Beladung!$B$17:$B$300,B253))</f>
        <v/>
      </c>
      <c r="E253" s="66" t="str">
        <f>IF(ISBLANK(Beladung!B253),"",Beladung!D253)</f>
        <v/>
      </c>
      <c r="F253" s="88" t="str">
        <f>IF(ISBLANK(Beladung!B253),"",SUMIFS(Beladung!$F$17:$F$1001,Beladung!$B$17:$B$1001,'Ergebnis (detailliert)'!B253))</f>
        <v/>
      </c>
      <c r="G253" s="67" t="str">
        <f>IF(ISBLANK(Beladung!B253),"",Beladung!F253)</f>
        <v/>
      </c>
      <c r="H253" s="88" t="str">
        <f>IF(ISBLANK(Beladung!B253),"",SUMIFS(Entladung!$D$17:$D$1001,Entladung!$B$17:$B$1001,'Ergebnis (detailliert)'!B253))</f>
        <v/>
      </c>
      <c r="I253" s="89" t="str">
        <f>IF(ISBLANK(Entladung!B253),"",Entladung!D253)</f>
        <v/>
      </c>
      <c r="J253" s="88" t="str">
        <f>IF(ISBLANK(Beladung!B253),"",SUMIFS(Entladung!$F$17:$F$1001,Entladung!$B$17:$B$1001,'Ergebnis (detailliert)'!$B$17:$B$300))</f>
        <v/>
      </c>
      <c r="K253" s="13" t="str">
        <f>IFERROR(IF(B253="","",J253*'Ergebnis (detailliert)'!G253/'Ergebnis (detailliert)'!F253),0)</f>
        <v/>
      </c>
      <c r="L253" s="56" t="str">
        <f t="shared" si="3"/>
        <v/>
      </c>
      <c r="M253" s="57" t="str">
        <f>IF(B253="","",IF(LOOKUP(B253,Stammdaten!$A$17:$A$1001,Stammdaten!$G$17:$G$1001)="Nein",0,IF(ISBLANK(Beladung!B253),"",ROUND(MIN(G253,K253)*-1,2))))</f>
        <v/>
      </c>
    </row>
    <row r="254" spans="1:13" x14ac:dyDescent="0.25">
      <c r="A254" s="142" t="str">
        <f>_xlfn.IFNA(VLOOKUP(B254,Stammdaten!$A$17:$B$300,2,FALSE),"")</f>
        <v/>
      </c>
      <c r="B254" s="125" t="str">
        <f>IF(Beladung!B254="","",Beladung!B254)</f>
        <v/>
      </c>
      <c r="C254" s="124" t="str">
        <f>IF(Beladung!C254="","",Beladung!C254)</f>
        <v/>
      </c>
      <c r="D254" s="87" t="str">
        <f>IF(ISBLANK(Beladung!B254),"",SUMIFS(Beladung!$D$17:$D$300,Beladung!$B$17:$B$300,B254))</f>
        <v/>
      </c>
      <c r="E254" s="66" t="str">
        <f>IF(ISBLANK(Beladung!B254),"",Beladung!D254)</f>
        <v/>
      </c>
      <c r="F254" s="88" t="str">
        <f>IF(ISBLANK(Beladung!B254),"",SUMIFS(Beladung!$F$17:$F$1001,Beladung!$B$17:$B$1001,'Ergebnis (detailliert)'!B254))</f>
        <v/>
      </c>
      <c r="G254" s="67" t="str">
        <f>IF(ISBLANK(Beladung!B254),"",Beladung!F254)</f>
        <v/>
      </c>
      <c r="H254" s="88" t="str">
        <f>IF(ISBLANK(Beladung!B254),"",SUMIFS(Entladung!$D$17:$D$1001,Entladung!$B$17:$B$1001,'Ergebnis (detailliert)'!B254))</f>
        <v/>
      </c>
      <c r="I254" s="89" t="str">
        <f>IF(ISBLANK(Entladung!B254),"",Entladung!D254)</f>
        <v/>
      </c>
      <c r="J254" s="88" t="str">
        <f>IF(ISBLANK(Beladung!B254),"",SUMIFS(Entladung!$F$17:$F$1001,Entladung!$B$17:$B$1001,'Ergebnis (detailliert)'!$B$17:$B$300))</f>
        <v/>
      </c>
      <c r="K254" s="13" t="str">
        <f>IFERROR(IF(B254="","",J254*'Ergebnis (detailliert)'!G254/'Ergebnis (detailliert)'!F254),0)</f>
        <v/>
      </c>
      <c r="L254" s="56" t="str">
        <f t="shared" si="3"/>
        <v/>
      </c>
      <c r="M254" s="57" t="str">
        <f>IF(B254="","",IF(LOOKUP(B254,Stammdaten!$A$17:$A$1001,Stammdaten!$G$17:$G$1001)="Nein",0,IF(ISBLANK(Beladung!B254),"",ROUND(MIN(G254,K254)*-1,2))))</f>
        <v/>
      </c>
    </row>
    <row r="255" spans="1:13" x14ac:dyDescent="0.25">
      <c r="A255" s="142" t="str">
        <f>_xlfn.IFNA(VLOOKUP(B255,Stammdaten!$A$17:$B$300,2,FALSE),"")</f>
        <v/>
      </c>
      <c r="B255" s="125" t="str">
        <f>IF(Beladung!B255="","",Beladung!B255)</f>
        <v/>
      </c>
      <c r="C255" s="124" t="str">
        <f>IF(Beladung!C255="","",Beladung!C255)</f>
        <v/>
      </c>
      <c r="D255" s="87" t="str">
        <f>IF(ISBLANK(Beladung!B255),"",SUMIFS(Beladung!$D$17:$D$300,Beladung!$B$17:$B$300,B255))</f>
        <v/>
      </c>
      <c r="E255" s="66" t="str">
        <f>IF(ISBLANK(Beladung!B255),"",Beladung!D255)</f>
        <v/>
      </c>
      <c r="F255" s="88" t="str">
        <f>IF(ISBLANK(Beladung!B255),"",SUMIFS(Beladung!$F$17:$F$1001,Beladung!$B$17:$B$1001,'Ergebnis (detailliert)'!B255))</f>
        <v/>
      </c>
      <c r="G255" s="67" t="str">
        <f>IF(ISBLANK(Beladung!B255),"",Beladung!F255)</f>
        <v/>
      </c>
      <c r="H255" s="88" t="str">
        <f>IF(ISBLANK(Beladung!B255),"",SUMIFS(Entladung!$D$17:$D$1001,Entladung!$B$17:$B$1001,'Ergebnis (detailliert)'!B255))</f>
        <v/>
      </c>
      <c r="I255" s="89" t="str">
        <f>IF(ISBLANK(Entladung!B255),"",Entladung!D255)</f>
        <v/>
      </c>
      <c r="J255" s="88" t="str">
        <f>IF(ISBLANK(Beladung!B255),"",SUMIFS(Entladung!$F$17:$F$1001,Entladung!$B$17:$B$1001,'Ergebnis (detailliert)'!$B$17:$B$300))</f>
        <v/>
      </c>
      <c r="K255" s="13" t="str">
        <f>IFERROR(IF(B255="","",J255*'Ergebnis (detailliert)'!G255/'Ergebnis (detailliert)'!F255),0)</f>
        <v/>
      </c>
      <c r="L255" s="56" t="str">
        <f t="shared" si="3"/>
        <v/>
      </c>
      <c r="M255" s="57" t="str">
        <f>IF(B255="","",IF(LOOKUP(B255,Stammdaten!$A$17:$A$1001,Stammdaten!$G$17:$G$1001)="Nein",0,IF(ISBLANK(Beladung!B255),"",ROUND(MIN(G255,K255)*-1,2))))</f>
        <v/>
      </c>
    </row>
    <row r="256" spans="1:13" x14ac:dyDescent="0.25">
      <c r="A256" s="142" t="str">
        <f>_xlfn.IFNA(VLOOKUP(B256,Stammdaten!$A$17:$B$300,2,FALSE),"")</f>
        <v/>
      </c>
      <c r="B256" s="125" t="str">
        <f>IF(Beladung!B256="","",Beladung!B256)</f>
        <v/>
      </c>
      <c r="C256" s="124" t="str">
        <f>IF(Beladung!C256="","",Beladung!C256)</f>
        <v/>
      </c>
      <c r="D256" s="87" t="str">
        <f>IF(ISBLANK(Beladung!B256),"",SUMIFS(Beladung!$D$17:$D$300,Beladung!$B$17:$B$300,B256))</f>
        <v/>
      </c>
      <c r="E256" s="66" t="str">
        <f>IF(ISBLANK(Beladung!B256),"",Beladung!D256)</f>
        <v/>
      </c>
      <c r="F256" s="88" t="str">
        <f>IF(ISBLANK(Beladung!B256),"",SUMIFS(Beladung!$F$17:$F$1001,Beladung!$B$17:$B$1001,'Ergebnis (detailliert)'!B256))</f>
        <v/>
      </c>
      <c r="G256" s="67" t="str">
        <f>IF(ISBLANK(Beladung!B256),"",Beladung!F256)</f>
        <v/>
      </c>
      <c r="H256" s="88" t="str">
        <f>IF(ISBLANK(Beladung!B256),"",SUMIFS(Entladung!$D$17:$D$1001,Entladung!$B$17:$B$1001,'Ergebnis (detailliert)'!B256))</f>
        <v/>
      </c>
      <c r="I256" s="89" t="str">
        <f>IF(ISBLANK(Entladung!B256),"",Entladung!D256)</f>
        <v/>
      </c>
      <c r="J256" s="88" t="str">
        <f>IF(ISBLANK(Beladung!B256),"",SUMIFS(Entladung!$F$17:$F$1001,Entladung!$B$17:$B$1001,'Ergebnis (detailliert)'!$B$17:$B$300))</f>
        <v/>
      </c>
      <c r="K256" s="13" t="str">
        <f>IFERROR(IF(B256="","",J256*'Ergebnis (detailliert)'!G256/'Ergebnis (detailliert)'!F256),0)</f>
        <v/>
      </c>
      <c r="L256" s="56" t="str">
        <f t="shared" si="3"/>
        <v/>
      </c>
      <c r="M256" s="57" t="str">
        <f>IF(B256="","",IF(LOOKUP(B256,Stammdaten!$A$17:$A$1001,Stammdaten!$G$17:$G$1001)="Nein",0,IF(ISBLANK(Beladung!B256),"",ROUND(MIN(G256,K256)*-1,2))))</f>
        <v/>
      </c>
    </row>
    <row r="257" spans="1:13" x14ac:dyDescent="0.25">
      <c r="A257" s="142" t="str">
        <f>_xlfn.IFNA(VLOOKUP(B257,Stammdaten!$A$17:$B$300,2,FALSE),"")</f>
        <v/>
      </c>
      <c r="B257" s="125" t="str">
        <f>IF(Beladung!B257="","",Beladung!B257)</f>
        <v/>
      </c>
      <c r="C257" s="124" t="str">
        <f>IF(Beladung!C257="","",Beladung!C257)</f>
        <v/>
      </c>
      <c r="D257" s="87" t="str">
        <f>IF(ISBLANK(Beladung!B257),"",SUMIFS(Beladung!$D$17:$D$300,Beladung!$B$17:$B$300,B257))</f>
        <v/>
      </c>
      <c r="E257" s="66" t="str">
        <f>IF(ISBLANK(Beladung!B257),"",Beladung!D257)</f>
        <v/>
      </c>
      <c r="F257" s="88" t="str">
        <f>IF(ISBLANK(Beladung!B257),"",SUMIFS(Beladung!$F$17:$F$1001,Beladung!$B$17:$B$1001,'Ergebnis (detailliert)'!B257))</f>
        <v/>
      </c>
      <c r="G257" s="67" t="str">
        <f>IF(ISBLANK(Beladung!B257),"",Beladung!F257)</f>
        <v/>
      </c>
      <c r="H257" s="88" t="str">
        <f>IF(ISBLANK(Beladung!B257),"",SUMIFS(Entladung!$D$17:$D$1001,Entladung!$B$17:$B$1001,'Ergebnis (detailliert)'!B257))</f>
        <v/>
      </c>
      <c r="I257" s="89" t="str">
        <f>IF(ISBLANK(Entladung!B257),"",Entladung!D257)</f>
        <v/>
      </c>
      <c r="J257" s="88" t="str">
        <f>IF(ISBLANK(Beladung!B257),"",SUMIFS(Entladung!$F$17:$F$1001,Entladung!$B$17:$B$1001,'Ergebnis (detailliert)'!$B$17:$B$300))</f>
        <v/>
      </c>
      <c r="K257" s="13" t="str">
        <f>IFERROR(IF(B257="","",J257*'Ergebnis (detailliert)'!G257/'Ergebnis (detailliert)'!F257),0)</f>
        <v/>
      </c>
      <c r="L257" s="56" t="str">
        <f t="shared" si="3"/>
        <v/>
      </c>
      <c r="M257" s="57" t="str">
        <f>IF(B257="","",IF(LOOKUP(B257,Stammdaten!$A$17:$A$1001,Stammdaten!$G$17:$G$1001)="Nein",0,IF(ISBLANK(Beladung!B257),"",ROUND(MIN(G257,K257)*-1,2))))</f>
        <v/>
      </c>
    </row>
    <row r="258" spans="1:13" x14ac:dyDescent="0.25">
      <c r="A258" s="142" t="str">
        <f>_xlfn.IFNA(VLOOKUP(B258,Stammdaten!$A$17:$B$300,2,FALSE),"")</f>
        <v/>
      </c>
      <c r="B258" s="125" t="str">
        <f>IF(Beladung!B258="","",Beladung!B258)</f>
        <v/>
      </c>
      <c r="C258" s="124" t="str">
        <f>IF(Beladung!C258="","",Beladung!C258)</f>
        <v/>
      </c>
      <c r="D258" s="87" t="str">
        <f>IF(ISBLANK(Beladung!B258),"",SUMIFS(Beladung!$D$17:$D$300,Beladung!$B$17:$B$300,B258))</f>
        <v/>
      </c>
      <c r="E258" s="66" t="str">
        <f>IF(ISBLANK(Beladung!B258),"",Beladung!D258)</f>
        <v/>
      </c>
      <c r="F258" s="88" t="str">
        <f>IF(ISBLANK(Beladung!B258),"",SUMIFS(Beladung!$F$17:$F$1001,Beladung!$B$17:$B$1001,'Ergebnis (detailliert)'!B258))</f>
        <v/>
      </c>
      <c r="G258" s="67" t="str">
        <f>IF(ISBLANK(Beladung!B258),"",Beladung!F258)</f>
        <v/>
      </c>
      <c r="H258" s="88" t="str">
        <f>IF(ISBLANK(Beladung!B258),"",SUMIFS(Entladung!$D$17:$D$1001,Entladung!$B$17:$B$1001,'Ergebnis (detailliert)'!B258))</f>
        <v/>
      </c>
      <c r="I258" s="89" t="str">
        <f>IF(ISBLANK(Entladung!B258),"",Entladung!D258)</f>
        <v/>
      </c>
      <c r="J258" s="88" t="str">
        <f>IF(ISBLANK(Beladung!B258),"",SUMIFS(Entladung!$F$17:$F$1001,Entladung!$B$17:$B$1001,'Ergebnis (detailliert)'!$B$17:$B$300))</f>
        <v/>
      </c>
      <c r="K258" s="13" t="str">
        <f>IFERROR(IF(B258="","",J258*'Ergebnis (detailliert)'!G258/'Ergebnis (detailliert)'!F258),0)</f>
        <v/>
      </c>
      <c r="L258" s="56" t="str">
        <f t="shared" si="3"/>
        <v/>
      </c>
      <c r="M258" s="57" t="str">
        <f>IF(B258="","",IF(LOOKUP(B258,Stammdaten!$A$17:$A$1001,Stammdaten!$G$17:$G$1001)="Nein",0,IF(ISBLANK(Beladung!B258),"",ROUND(MIN(G258,K258)*-1,2))))</f>
        <v/>
      </c>
    </row>
    <row r="259" spans="1:13" x14ac:dyDescent="0.25">
      <c r="A259" s="142" t="str">
        <f>_xlfn.IFNA(VLOOKUP(B259,Stammdaten!$A$17:$B$300,2,FALSE),"")</f>
        <v/>
      </c>
      <c r="B259" s="125" t="str">
        <f>IF(Beladung!B259="","",Beladung!B259)</f>
        <v/>
      </c>
      <c r="C259" s="124" t="str">
        <f>IF(Beladung!C259="","",Beladung!C259)</f>
        <v/>
      </c>
      <c r="D259" s="87" t="str">
        <f>IF(ISBLANK(Beladung!B259),"",SUMIFS(Beladung!$D$17:$D$300,Beladung!$B$17:$B$300,B259))</f>
        <v/>
      </c>
      <c r="E259" s="66" t="str">
        <f>IF(ISBLANK(Beladung!B259),"",Beladung!D259)</f>
        <v/>
      </c>
      <c r="F259" s="88" t="str">
        <f>IF(ISBLANK(Beladung!B259),"",SUMIFS(Beladung!$F$17:$F$1001,Beladung!$B$17:$B$1001,'Ergebnis (detailliert)'!B259))</f>
        <v/>
      </c>
      <c r="G259" s="67" t="str">
        <f>IF(ISBLANK(Beladung!B259),"",Beladung!F259)</f>
        <v/>
      </c>
      <c r="H259" s="88" t="str">
        <f>IF(ISBLANK(Beladung!B259),"",SUMIFS(Entladung!$D$17:$D$1001,Entladung!$B$17:$B$1001,'Ergebnis (detailliert)'!B259))</f>
        <v/>
      </c>
      <c r="I259" s="89" t="str">
        <f>IF(ISBLANK(Entladung!B259),"",Entladung!D259)</f>
        <v/>
      </c>
      <c r="J259" s="88" t="str">
        <f>IF(ISBLANK(Beladung!B259),"",SUMIFS(Entladung!$F$17:$F$1001,Entladung!$B$17:$B$1001,'Ergebnis (detailliert)'!$B$17:$B$300))</f>
        <v/>
      </c>
      <c r="K259" s="13" t="str">
        <f>IFERROR(IF(B259="","",J259*'Ergebnis (detailliert)'!G259/'Ergebnis (detailliert)'!F259),0)</f>
        <v/>
      </c>
      <c r="L259" s="56" t="str">
        <f t="shared" si="3"/>
        <v/>
      </c>
      <c r="M259" s="57" t="str">
        <f>IF(B259="","",IF(LOOKUP(B259,Stammdaten!$A$17:$A$1001,Stammdaten!$G$17:$G$1001)="Nein",0,IF(ISBLANK(Beladung!B259),"",ROUND(MIN(G259,K259)*-1,2))))</f>
        <v/>
      </c>
    </row>
    <row r="260" spans="1:13" x14ac:dyDescent="0.25">
      <c r="A260" s="142" t="str">
        <f>_xlfn.IFNA(VLOOKUP(B260,Stammdaten!$A$17:$B$300,2,FALSE),"")</f>
        <v/>
      </c>
      <c r="B260" s="125" t="str">
        <f>IF(Beladung!B260="","",Beladung!B260)</f>
        <v/>
      </c>
      <c r="C260" s="124" t="str">
        <f>IF(Beladung!C260="","",Beladung!C260)</f>
        <v/>
      </c>
      <c r="D260" s="87" t="str">
        <f>IF(ISBLANK(Beladung!B260),"",SUMIFS(Beladung!$D$17:$D$300,Beladung!$B$17:$B$300,B260))</f>
        <v/>
      </c>
      <c r="E260" s="66" t="str">
        <f>IF(ISBLANK(Beladung!B260),"",Beladung!D260)</f>
        <v/>
      </c>
      <c r="F260" s="88" t="str">
        <f>IF(ISBLANK(Beladung!B260),"",SUMIFS(Beladung!$F$17:$F$1001,Beladung!$B$17:$B$1001,'Ergebnis (detailliert)'!B260))</f>
        <v/>
      </c>
      <c r="G260" s="67" t="str">
        <f>IF(ISBLANK(Beladung!B260),"",Beladung!F260)</f>
        <v/>
      </c>
      <c r="H260" s="88" t="str">
        <f>IF(ISBLANK(Beladung!B260),"",SUMIFS(Entladung!$D$17:$D$1001,Entladung!$B$17:$B$1001,'Ergebnis (detailliert)'!B260))</f>
        <v/>
      </c>
      <c r="I260" s="89" t="str">
        <f>IF(ISBLANK(Entladung!B260),"",Entladung!D260)</f>
        <v/>
      </c>
      <c r="J260" s="88" t="str">
        <f>IF(ISBLANK(Beladung!B260),"",SUMIFS(Entladung!$F$17:$F$1001,Entladung!$B$17:$B$1001,'Ergebnis (detailliert)'!$B$17:$B$300))</f>
        <v/>
      </c>
      <c r="K260" s="13" t="str">
        <f>IFERROR(IF(B260="","",J260*'Ergebnis (detailliert)'!G260/'Ergebnis (detailliert)'!F260),0)</f>
        <v/>
      </c>
      <c r="L260" s="56" t="str">
        <f t="shared" si="3"/>
        <v/>
      </c>
      <c r="M260" s="57" t="str">
        <f>IF(B260="","",IF(LOOKUP(B260,Stammdaten!$A$17:$A$1001,Stammdaten!$G$17:$G$1001)="Nein",0,IF(ISBLANK(Beladung!B260),"",ROUND(MIN(G260,K260)*-1,2))))</f>
        <v/>
      </c>
    </row>
    <row r="261" spans="1:13" x14ac:dyDescent="0.25">
      <c r="A261" s="142" t="str">
        <f>_xlfn.IFNA(VLOOKUP(B261,Stammdaten!$A$17:$B$300,2,FALSE),"")</f>
        <v/>
      </c>
      <c r="B261" s="125" t="str">
        <f>IF(Beladung!B261="","",Beladung!B261)</f>
        <v/>
      </c>
      <c r="C261" s="124" t="str">
        <f>IF(Beladung!C261="","",Beladung!C261)</f>
        <v/>
      </c>
      <c r="D261" s="87" t="str">
        <f>IF(ISBLANK(Beladung!B261),"",SUMIFS(Beladung!$D$17:$D$300,Beladung!$B$17:$B$300,B261))</f>
        <v/>
      </c>
      <c r="E261" s="66" t="str">
        <f>IF(ISBLANK(Beladung!B261),"",Beladung!D261)</f>
        <v/>
      </c>
      <c r="F261" s="88" t="str">
        <f>IF(ISBLANK(Beladung!B261),"",SUMIFS(Beladung!$F$17:$F$1001,Beladung!$B$17:$B$1001,'Ergebnis (detailliert)'!B261))</f>
        <v/>
      </c>
      <c r="G261" s="67" t="str">
        <f>IF(ISBLANK(Beladung!B261),"",Beladung!F261)</f>
        <v/>
      </c>
      <c r="H261" s="88" t="str">
        <f>IF(ISBLANK(Beladung!B261),"",SUMIFS(Entladung!$D$17:$D$1001,Entladung!$B$17:$B$1001,'Ergebnis (detailliert)'!B261))</f>
        <v/>
      </c>
      <c r="I261" s="89" t="str">
        <f>IF(ISBLANK(Entladung!B261),"",Entladung!D261)</f>
        <v/>
      </c>
      <c r="J261" s="88" t="str">
        <f>IF(ISBLANK(Beladung!B261),"",SUMIFS(Entladung!$F$17:$F$1001,Entladung!$B$17:$B$1001,'Ergebnis (detailliert)'!$B$17:$B$300))</f>
        <v/>
      </c>
      <c r="K261" s="13" t="str">
        <f>IFERROR(IF(B261="","",J261*'Ergebnis (detailliert)'!G261/'Ergebnis (detailliert)'!F261),0)</f>
        <v/>
      </c>
      <c r="L261" s="56" t="str">
        <f t="shared" si="3"/>
        <v/>
      </c>
      <c r="M261" s="57" t="str">
        <f>IF(B261="","",IF(LOOKUP(B261,Stammdaten!$A$17:$A$1001,Stammdaten!$G$17:$G$1001)="Nein",0,IF(ISBLANK(Beladung!B261),"",ROUND(MIN(G261,K261)*-1,2))))</f>
        <v/>
      </c>
    </row>
    <row r="262" spans="1:13" x14ac:dyDescent="0.25">
      <c r="A262" s="142" t="str">
        <f>_xlfn.IFNA(VLOOKUP(B262,Stammdaten!$A$17:$B$300,2,FALSE),"")</f>
        <v/>
      </c>
      <c r="B262" s="125" t="str">
        <f>IF(Beladung!B262="","",Beladung!B262)</f>
        <v/>
      </c>
      <c r="C262" s="124" t="str">
        <f>IF(Beladung!C262="","",Beladung!C262)</f>
        <v/>
      </c>
      <c r="D262" s="87" t="str">
        <f>IF(ISBLANK(Beladung!B262),"",SUMIFS(Beladung!$D$17:$D$300,Beladung!$B$17:$B$300,B262))</f>
        <v/>
      </c>
      <c r="E262" s="66" t="str">
        <f>IF(ISBLANK(Beladung!B262),"",Beladung!D262)</f>
        <v/>
      </c>
      <c r="F262" s="88" t="str">
        <f>IF(ISBLANK(Beladung!B262),"",SUMIFS(Beladung!$F$17:$F$1001,Beladung!$B$17:$B$1001,'Ergebnis (detailliert)'!B262))</f>
        <v/>
      </c>
      <c r="G262" s="67" t="str">
        <f>IF(ISBLANK(Beladung!B262),"",Beladung!F262)</f>
        <v/>
      </c>
      <c r="H262" s="88" t="str">
        <f>IF(ISBLANK(Beladung!B262),"",SUMIFS(Entladung!$D$17:$D$1001,Entladung!$B$17:$B$1001,'Ergebnis (detailliert)'!B262))</f>
        <v/>
      </c>
      <c r="I262" s="89" t="str">
        <f>IF(ISBLANK(Entladung!B262),"",Entladung!D262)</f>
        <v/>
      </c>
      <c r="J262" s="88" t="str">
        <f>IF(ISBLANK(Beladung!B262),"",SUMIFS(Entladung!$F$17:$F$1001,Entladung!$B$17:$B$1001,'Ergebnis (detailliert)'!$B$17:$B$300))</f>
        <v/>
      </c>
      <c r="K262" s="13" t="str">
        <f>IFERROR(IF(B262="","",J262*'Ergebnis (detailliert)'!G262/'Ergebnis (detailliert)'!F262),0)</f>
        <v/>
      </c>
      <c r="L262" s="56" t="str">
        <f t="shared" si="3"/>
        <v/>
      </c>
      <c r="M262" s="57" t="str">
        <f>IF(B262="","",IF(LOOKUP(B262,Stammdaten!$A$17:$A$1001,Stammdaten!$G$17:$G$1001)="Nein",0,IF(ISBLANK(Beladung!B262),"",ROUND(MIN(G262,K262)*-1,2))))</f>
        <v/>
      </c>
    </row>
    <row r="263" spans="1:13" x14ac:dyDescent="0.25">
      <c r="A263" s="142" t="str">
        <f>_xlfn.IFNA(VLOOKUP(B263,Stammdaten!$A$17:$B$300,2,FALSE),"")</f>
        <v/>
      </c>
      <c r="B263" s="125" t="str">
        <f>IF(Beladung!B263="","",Beladung!B263)</f>
        <v/>
      </c>
      <c r="C263" s="124" t="str">
        <f>IF(Beladung!C263="","",Beladung!C263)</f>
        <v/>
      </c>
      <c r="D263" s="87" t="str">
        <f>IF(ISBLANK(Beladung!B263),"",SUMIFS(Beladung!$D$17:$D$300,Beladung!$B$17:$B$300,B263))</f>
        <v/>
      </c>
      <c r="E263" s="66" t="str">
        <f>IF(ISBLANK(Beladung!B263),"",Beladung!D263)</f>
        <v/>
      </c>
      <c r="F263" s="88" t="str">
        <f>IF(ISBLANK(Beladung!B263),"",SUMIFS(Beladung!$F$17:$F$1001,Beladung!$B$17:$B$1001,'Ergebnis (detailliert)'!B263))</f>
        <v/>
      </c>
      <c r="G263" s="67" t="str">
        <f>IF(ISBLANK(Beladung!B263),"",Beladung!F263)</f>
        <v/>
      </c>
      <c r="H263" s="88" t="str">
        <f>IF(ISBLANK(Beladung!B263),"",SUMIFS(Entladung!$D$17:$D$1001,Entladung!$B$17:$B$1001,'Ergebnis (detailliert)'!B263))</f>
        <v/>
      </c>
      <c r="I263" s="89" t="str">
        <f>IF(ISBLANK(Entladung!B263),"",Entladung!D263)</f>
        <v/>
      </c>
      <c r="J263" s="88" t="str">
        <f>IF(ISBLANK(Beladung!B263),"",SUMIFS(Entladung!$F$17:$F$1001,Entladung!$B$17:$B$1001,'Ergebnis (detailliert)'!$B$17:$B$300))</f>
        <v/>
      </c>
      <c r="K263" s="13" t="str">
        <f>IFERROR(IF(B263="","",J263*'Ergebnis (detailliert)'!G263/'Ergebnis (detailliert)'!F263),0)</f>
        <v/>
      </c>
      <c r="L263" s="56" t="str">
        <f t="shared" si="3"/>
        <v/>
      </c>
      <c r="M263" s="57" t="str">
        <f>IF(B263="","",IF(LOOKUP(B263,Stammdaten!$A$17:$A$1001,Stammdaten!$G$17:$G$1001)="Nein",0,IF(ISBLANK(Beladung!B263),"",ROUND(MIN(G263,K263)*-1,2))))</f>
        <v/>
      </c>
    </row>
    <row r="264" spans="1:13" x14ac:dyDescent="0.25">
      <c r="A264" s="142" t="str">
        <f>_xlfn.IFNA(VLOOKUP(B264,Stammdaten!$A$17:$B$300,2,FALSE),"")</f>
        <v/>
      </c>
      <c r="B264" s="125" t="str">
        <f>IF(Beladung!B264="","",Beladung!B264)</f>
        <v/>
      </c>
      <c r="C264" s="124" t="str">
        <f>IF(Beladung!C264="","",Beladung!C264)</f>
        <v/>
      </c>
      <c r="D264" s="87" t="str">
        <f>IF(ISBLANK(Beladung!B264),"",SUMIFS(Beladung!$D$17:$D$300,Beladung!$B$17:$B$300,B264))</f>
        <v/>
      </c>
      <c r="E264" s="66" t="str">
        <f>IF(ISBLANK(Beladung!B264),"",Beladung!D264)</f>
        <v/>
      </c>
      <c r="F264" s="88" t="str">
        <f>IF(ISBLANK(Beladung!B264),"",SUMIFS(Beladung!$F$17:$F$1001,Beladung!$B$17:$B$1001,'Ergebnis (detailliert)'!B264))</f>
        <v/>
      </c>
      <c r="G264" s="67" t="str">
        <f>IF(ISBLANK(Beladung!B264),"",Beladung!F264)</f>
        <v/>
      </c>
      <c r="H264" s="88" t="str">
        <f>IF(ISBLANK(Beladung!B264),"",SUMIFS(Entladung!$D$17:$D$1001,Entladung!$B$17:$B$1001,'Ergebnis (detailliert)'!B264))</f>
        <v/>
      </c>
      <c r="I264" s="89" t="str">
        <f>IF(ISBLANK(Entladung!B264),"",Entladung!D264)</f>
        <v/>
      </c>
      <c r="J264" s="88" t="str">
        <f>IF(ISBLANK(Beladung!B264),"",SUMIFS(Entladung!$F$17:$F$1001,Entladung!$B$17:$B$1001,'Ergebnis (detailliert)'!$B$17:$B$300))</f>
        <v/>
      </c>
      <c r="K264" s="13" t="str">
        <f>IFERROR(IF(B264="","",J264*'Ergebnis (detailliert)'!G264/'Ergebnis (detailliert)'!F264),0)</f>
        <v/>
      </c>
      <c r="L264" s="56" t="str">
        <f t="shared" si="3"/>
        <v/>
      </c>
      <c r="M264" s="57" t="str">
        <f>IF(B264="","",IF(LOOKUP(B264,Stammdaten!$A$17:$A$1001,Stammdaten!$G$17:$G$1001)="Nein",0,IF(ISBLANK(Beladung!B264),"",ROUND(MIN(G264,K264)*-1,2))))</f>
        <v/>
      </c>
    </row>
    <row r="265" spans="1:13" x14ac:dyDescent="0.25">
      <c r="A265" s="142" t="str">
        <f>_xlfn.IFNA(VLOOKUP(B265,Stammdaten!$A$17:$B$300,2,FALSE),"")</f>
        <v/>
      </c>
      <c r="B265" s="125" t="str">
        <f>IF(Beladung!B265="","",Beladung!B265)</f>
        <v/>
      </c>
      <c r="C265" s="124" t="str">
        <f>IF(Beladung!C265="","",Beladung!C265)</f>
        <v/>
      </c>
      <c r="D265" s="87" t="str">
        <f>IF(ISBLANK(Beladung!B265),"",SUMIFS(Beladung!$D$17:$D$300,Beladung!$B$17:$B$300,B265))</f>
        <v/>
      </c>
      <c r="E265" s="66" t="str">
        <f>IF(ISBLANK(Beladung!B265),"",Beladung!D265)</f>
        <v/>
      </c>
      <c r="F265" s="88" t="str">
        <f>IF(ISBLANK(Beladung!B265),"",SUMIFS(Beladung!$F$17:$F$1001,Beladung!$B$17:$B$1001,'Ergebnis (detailliert)'!B265))</f>
        <v/>
      </c>
      <c r="G265" s="67" t="str">
        <f>IF(ISBLANK(Beladung!B265),"",Beladung!F265)</f>
        <v/>
      </c>
      <c r="H265" s="88" t="str">
        <f>IF(ISBLANK(Beladung!B265),"",SUMIFS(Entladung!$D$17:$D$1001,Entladung!$B$17:$B$1001,'Ergebnis (detailliert)'!B265))</f>
        <v/>
      </c>
      <c r="I265" s="89" t="str">
        <f>IF(ISBLANK(Entladung!B265),"",Entladung!D265)</f>
        <v/>
      </c>
      <c r="J265" s="88" t="str">
        <f>IF(ISBLANK(Beladung!B265),"",SUMIFS(Entladung!$F$17:$F$1001,Entladung!$B$17:$B$1001,'Ergebnis (detailliert)'!$B$17:$B$300))</f>
        <v/>
      </c>
      <c r="K265" s="13" t="str">
        <f>IFERROR(IF(B265="","",J265*'Ergebnis (detailliert)'!G265/'Ergebnis (detailliert)'!F265),0)</f>
        <v/>
      </c>
      <c r="L265" s="56" t="str">
        <f t="shared" si="3"/>
        <v/>
      </c>
      <c r="M265" s="57" t="str">
        <f>IF(B265="","",IF(LOOKUP(B265,Stammdaten!$A$17:$A$1001,Stammdaten!$G$17:$G$1001)="Nein",0,IF(ISBLANK(Beladung!B265),"",ROUND(MIN(G265,K265)*-1,2))))</f>
        <v/>
      </c>
    </row>
    <row r="266" spans="1:13" x14ac:dyDescent="0.25">
      <c r="A266" s="142" t="str">
        <f>_xlfn.IFNA(VLOOKUP(B266,Stammdaten!$A$17:$B$300,2,FALSE),"")</f>
        <v/>
      </c>
      <c r="B266" s="125" t="str">
        <f>IF(Beladung!B266="","",Beladung!B266)</f>
        <v/>
      </c>
      <c r="C266" s="124" t="str">
        <f>IF(Beladung!C266="","",Beladung!C266)</f>
        <v/>
      </c>
      <c r="D266" s="87" t="str">
        <f>IF(ISBLANK(Beladung!B266),"",SUMIFS(Beladung!$D$17:$D$300,Beladung!$B$17:$B$300,B266))</f>
        <v/>
      </c>
      <c r="E266" s="66" t="str">
        <f>IF(ISBLANK(Beladung!B266),"",Beladung!D266)</f>
        <v/>
      </c>
      <c r="F266" s="88" t="str">
        <f>IF(ISBLANK(Beladung!B266),"",SUMIFS(Beladung!$F$17:$F$1001,Beladung!$B$17:$B$1001,'Ergebnis (detailliert)'!B266))</f>
        <v/>
      </c>
      <c r="G266" s="67" t="str">
        <f>IF(ISBLANK(Beladung!B266),"",Beladung!F266)</f>
        <v/>
      </c>
      <c r="H266" s="88" t="str">
        <f>IF(ISBLANK(Beladung!B266),"",SUMIFS(Entladung!$D$17:$D$1001,Entladung!$B$17:$B$1001,'Ergebnis (detailliert)'!B266))</f>
        <v/>
      </c>
      <c r="I266" s="89" t="str">
        <f>IF(ISBLANK(Entladung!B266),"",Entladung!D266)</f>
        <v/>
      </c>
      <c r="J266" s="88" t="str">
        <f>IF(ISBLANK(Beladung!B266),"",SUMIFS(Entladung!$F$17:$F$1001,Entladung!$B$17:$B$1001,'Ergebnis (detailliert)'!$B$17:$B$300))</f>
        <v/>
      </c>
      <c r="K266" s="13" t="str">
        <f>IFERROR(IF(B266="","",J266*'Ergebnis (detailliert)'!G266/'Ergebnis (detailliert)'!F266),0)</f>
        <v/>
      </c>
      <c r="L266" s="56" t="str">
        <f t="shared" si="3"/>
        <v/>
      </c>
      <c r="M266" s="57" t="str">
        <f>IF(B266="","",IF(LOOKUP(B266,Stammdaten!$A$17:$A$1001,Stammdaten!$G$17:$G$1001)="Nein",0,IF(ISBLANK(Beladung!B266),"",ROUND(MIN(G266,K266)*-1,2))))</f>
        <v/>
      </c>
    </row>
    <row r="267" spans="1:13" x14ac:dyDescent="0.25">
      <c r="A267" s="142" t="str">
        <f>_xlfn.IFNA(VLOOKUP(B267,Stammdaten!$A$17:$B$300,2,FALSE),"")</f>
        <v/>
      </c>
      <c r="B267" s="125" t="str">
        <f>IF(Beladung!B267="","",Beladung!B267)</f>
        <v/>
      </c>
      <c r="C267" s="124" t="str">
        <f>IF(Beladung!C267="","",Beladung!C267)</f>
        <v/>
      </c>
      <c r="D267" s="87" t="str">
        <f>IF(ISBLANK(Beladung!B267),"",SUMIFS(Beladung!$D$17:$D$300,Beladung!$B$17:$B$300,B267))</f>
        <v/>
      </c>
      <c r="E267" s="66" t="str">
        <f>IF(ISBLANK(Beladung!B267),"",Beladung!D267)</f>
        <v/>
      </c>
      <c r="F267" s="88" t="str">
        <f>IF(ISBLANK(Beladung!B267),"",SUMIFS(Beladung!$F$17:$F$1001,Beladung!$B$17:$B$1001,'Ergebnis (detailliert)'!B267))</f>
        <v/>
      </c>
      <c r="G267" s="67" t="str">
        <f>IF(ISBLANK(Beladung!B267),"",Beladung!F267)</f>
        <v/>
      </c>
      <c r="H267" s="88" t="str">
        <f>IF(ISBLANK(Beladung!B267),"",SUMIFS(Entladung!$D$17:$D$1001,Entladung!$B$17:$B$1001,'Ergebnis (detailliert)'!B267))</f>
        <v/>
      </c>
      <c r="I267" s="89" t="str">
        <f>IF(ISBLANK(Entladung!B267),"",Entladung!D267)</f>
        <v/>
      </c>
      <c r="J267" s="88" t="str">
        <f>IF(ISBLANK(Beladung!B267),"",SUMIFS(Entladung!$F$17:$F$1001,Entladung!$B$17:$B$1001,'Ergebnis (detailliert)'!$B$17:$B$300))</f>
        <v/>
      </c>
      <c r="K267" s="13" t="str">
        <f>IFERROR(IF(B267="","",J267*'Ergebnis (detailliert)'!G267/'Ergebnis (detailliert)'!F267),0)</f>
        <v/>
      </c>
      <c r="L267" s="56" t="str">
        <f t="shared" si="3"/>
        <v/>
      </c>
      <c r="M267" s="57" t="str">
        <f>IF(B267="","",IF(LOOKUP(B267,Stammdaten!$A$17:$A$1001,Stammdaten!$G$17:$G$1001)="Nein",0,IF(ISBLANK(Beladung!B267),"",ROUND(MIN(G267,K267)*-1,2))))</f>
        <v/>
      </c>
    </row>
    <row r="268" spans="1:13" x14ac:dyDescent="0.25">
      <c r="A268" s="142" t="str">
        <f>_xlfn.IFNA(VLOOKUP(B268,Stammdaten!$A$17:$B$300,2,FALSE),"")</f>
        <v/>
      </c>
      <c r="B268" s="125" t="str">
        <f>IF(Beladung!B268="","",Beladung!B268)</f>
        <v/>
      </c>
      <c r="C268" s="124" t="str">
        <f>IF(Beladung!C268="","",Beladung!C268)</f>
        <v/>
      </c>
      <c r="D268" s="87" t="str">
        <f>IF(ISBLANK(Beladung!B268),"",SUMIFS(Beladung!$D$17:$D$300,Beladung!$B$17:$B$300,B268))</f>
        <v/>
      </c>
      <c r="E268" s="66" t="str">
        <f>IF(ISBLANK(Beladung!B268),"",Beladung!D268)</f>
        <v/>
      </c>
      <c r="F268" s="88" t="str">
        <f>IF(ISBLANK(Beladung!B268),"",SUMIFS(Beladung!$F$17:$F$1001,Beladung!$B$17:$B$1001,'Ergebnis (detailliert)'!B268))</f>
        <v/>
      </c>
      <c r="G268" s="67" t="str">
        <f>IF(ISBLANK(Beladung!B268),"",Beladung!F268)</f>
        <v/>
      </c>
      <c r="H268" s="88" t="str">
        <f>IF(ISBLANK(Beladung!B268),"",SUMIFS(Entladung!$D$17:$D$1001,Entladung!$B$17:$B$1001,'Ergebnis (detailliert)'!B268))</f>
        <v/>
      </c>
      <c r="I268" s="89" t="str">
        <f>IF(ISBLANK(Entladung!B268),"",Entladung!D268)</f>
        <v/>
      </c>
      <c r="J268" s="88" t="str">
        <f>IF(ISBLANK(Beladung!B268),"",SUMIFS(Entladung!$F$17:$F$1001,Entladung!$B$17:$B$1001,'Ergebnis (detailliert)'!$B$17:$B$300))</f>
        <v/>
      </c>
      <c r="K268" s="13" t="str">
        <f>IFERROR(IF(B268="","",J268*'Ergebnis (detailliert)'!G268/'Ergebnis (detailliert)'!F268),0)</f>
        <v/>
      </c>
      <c r="L268" s="56" t="str">
        <f t="shared" si="3"/>
        <v/>
      </c>
      <c r="M268" s="57" t="str">
        <f>IF(B268="","",IF(LOOKUP(B268,Stammdaten!$A$17:$A$1001,Stammdaten!$G$17:$G$1001)="Nein",0,IF(ISBLANK(Beladung!B268),"",ROUND(MIN(G268,K268)*-1,2))))</f>
        <v/>
      </c>
    </row>
    <row r="269" spans="1:13" x14ac:dyDescent="0.25">
      <c r="A269" s="142" t="str">
        <f>_xlfn.IFNA(VLOOKUP(B269,Stammdaten!$A$17:$B$300,2,FALSE),"")</f>
        <v/>
      </c>
      <c r="B269" s="125" t="str">
        <f>IF(Beladung!B269="","",Beladung!B269)</f>
        <v/>
      </c>
      <c r="C269" s="124" t="str">
        <f>IF(Beladung!C269="","",Beladung!C269)</f>
        <v/>
      </c>
      <c r="D269" s="87" t="str">
        <f>IF(ISBLANK(Beladung!B269),"",SUMIFS(Beladung!$D$17:$D$300,Beladung!$B$17:$B$300,B269))</f>
        <v/>
      </c>
      <c r="E269" s="66" t="str">
        <f>IF(ISBLANK(Beladung!B269),"",Beladung!D269)</f>
        <v/>
      </c>
      <c r="F269" s="88" t="str">
        <f>IF(ISBLANK(Beladung!B269),"",SUMIFS(Beladung!$F$17:$F$1001,Beladung!$B$17:$B$1001,'Ergebnis (detailliert)'!B269))</f>
        <v/>
      </c>
      <c r="G269" s="67" t="str">
        <f>IF(ISBLANK(Beladung!B269),"",Beladung!F269)</f>
        <v/>
      </c>
      <c r="H269" s="88" t="str">
        <f>IF(ISBLANK(Beladung!B269),"",SUMIFS(Entladung!$D$17:$D$1001,Entladung!$B$17:$B$1001,'Ergebnis (detailliert)'!B269))</f>
        <v/>
      </c>
      <c r="I269" s="89" t="str">
        <f>IF(ISBLANK(Entladung!B269),"",Entladung!D269)</f>
        <v/>
      </c>
      <c r="J269" s="88" t="str">
        <f>IF(ISBLANK(Beladung!B269),"",SUMIFS(Entladung!$F$17:$F$1001,Entladung!$B$17:$B$1001,'Ergebnis (detailliert)'!$B$17:$B$300))</f>
        <v/>
      </c>
      <c r="K269" s="13" t="str">
        <f>IFERROR(IF(B269="","",J269*'Ergebnis (detailliert)'!G269/'Ergebnis (detailliert)'!F269),0)</f>
        <v/>
      </c>
      <c r="L269" s="56" t="str">
        <f t="shared" si="3"/>
        <v/>
      </c>
      <c r="M269" s="57" t="str">
        <f>IF(B269="","",IF(LOOKUP(B269,Stammdaten!$A$17:$A$1001,Stammdaten!$G$17:$G$1001)="Nein",0,IF(ISBLANK(Beladung!B269),"",ROUND(MIN(G269,K269)*-1,2))))</f>
        <v/>
      </c>
    </row>
    <row r="270" spans="1:13" x14ac:dyDescent="0.25">
      <c r="A270" s="142" t="str">
        <f>_xlfn.IFNA(VLOOKUP(B270,Stammdaten!$A$17:$B$300,2,FALSE),"")</f>
        <v/>
      </c>
      <c r="B270" s="125" t="str">
        <f>IF(Beladung!B270="","",Beladung!B270)</f>
        <v/>
      </c>
      <c r="C270" s="124" t="str">
        <f>IF(Beladung!C270="","",Beladung!C270)</f>
        <v/>
      </c>
      <c r="D270" s="87" t="str">
        <f>IF(ISBLANK(Beladung!B270),"",SUMIFS(Beladung!$D$17:$D$300,Beladung!$B$17:$B$300,B270))</f>
        <v/>
      </c>
      <c r="E270" s="66" t="str">
        <f>IF(ISBLANK(Beladung!B270),"",Beladung!D270)</f>
        <v/>
      </c>
      <c r="F270" s="88" t="str">
        <f>IF(ISBLANK(Beladung!B270),"",SUMIFS(Beladung!$F$17:$F$1001,Beladung!$B$17:$B$1001,'Ergebnis (detailliert)'!B270))</f>
        <v/>
      </c>
      <c r="G270" s="67" t="str">
        <f>IF(ISBLANK(Beladung!B270),"",Beladung!F270)</f>
        <v/>
      </c>
      <c r="H270" s="88" t="str">
        <f>IF(ISBLANK(Beladung!B270),"",SUMIFS(Entladung!$D$17:$D$1001,Entladung!$B$17:$B$1001,'Ergebnis (detailliert)'!B270))</f>
        <v/>
      </c>
      <c r="I270" s="89" t="str">
        <f>IF(ISBLANK(Entladung!B270),"",Entladung!D270)</f>
        <v/>
      </c>
      <c r="J270" s="88" t="str">
        <f>IF(ISBLANK(Beladung!B270),"",SUMIFS(Entladung!$F$17:$F$1001,Entladung!$B$17:$B$1001,'Ergebnis (detailliert)'!$B$17:$B$300))</f>
        <v/>
      </c>
      <c r="K270" s="13" t="str">
        <f>IFERROR(IF(B270="","",J270*'Ergebnis (detailliert)'!G270/'Ergebnis (detailliert)'!F270),0)</f>
        <v/>
      </c>
      <c r="L270" s="56" t="str">
        <f t="shared" si="3"/>
        <v/>
      </c>
      <c r="M270" s="57" t="str">
        <f>IF(B270="","",IF(LOOKUP(B270,Stammdaten!$A$17:$A$1001,Stammdaten!$G$17:$G$1001)="Nein",0,IF(ISBLANK(Beladung!B270),"",ROUND(MIN(G270,K270)*-1,2))))</f>
        <v/>
      </c>
    </row>
    <row r="271" spans="1:13" x14ac:dyDescent="0.25">
      <c r="A271" s="142" t="str">
        <f>_xlfn.IFNA(VLOOKUP(B271,Stammdaten!$A$17:$B$300,2,FALSE),"")</f>
        <v/>
      </c>
      <c r="B271" s="125" t="str">
        <f>IF(Beladung!B271="","",Beladung!B271)</f>
        <v/>
      </c>
      <c r="C271" s="124" t="str">
        <f>IF(Beladung!C271="","",Beladung!C271)</f>
        <v/>
      </c>
      <c r="D271" s="87" t="str">
        <f>IF(ISBLANK(Beladung!B271),"",SUMIFS(Beladung!$D$17:$D$300,Beladung!$B$17:$B$300,B271))</f>
        <v/>
      </c>
      <c r="E271" s="66" t="str">
        <f>IF(ISBLANK(Beladung!B271),"",Beladung!D271)</f>
        <v/>
      </c>
      <c r="F271" s="88" t="str">
        <f>IF(ISBLANK(Beladung!B271),"",SUMIFS(Beladung!$F$17:$F$1001,Beladung!$B$17:$B$1001,'Ergebnis (detailliert)'!B271))</f>
        <v/>
      </c>
      <c r="G271" s="67" t="str">
        <f>IF(ISBLANK(Beladung!B271),"",Beladung!F271)</f>
        <v/>
      </c>
      <c r="H271" s="88" t="str">
        <f>IF(ISBLANK(Beladung!B271),"",SUMIFS(Entladung!$D$17:$D$1001,Entladung!$B$17:$B$1001,'Ergebnis (detailliert)'!B271))</f>
        <v/>
      </c>
      <c r="I271" s="89" t="str">
        <f>IF(ISBLANK(Entladung!B271),"",Entladung!D271)</f>
        <v/>
      </c>
      <c r="J271" s="88" t="str">
        <f>IF(ISBLANK(Beladung!B271),"",SUMIFS(Entladung!$F$17:$F$1001,Entladung!$B$17:$B$1001,'Ergebnis (detailliert)'!$B$17:$B$300))</f>
        <v/>
      </c>
      <c r="K271" s="13" t="str">
        <f>IFERROR(IF(B271="","",J271*'Ergebnis (detailliert)'!G271/'Ergebnis (detailliert)'!F271),0)</f>
        <v/>
      </c>
      <c r="L271" s="56" t="str">
        <f t="shared" si="3"/>
        <v/>
      </c>
      <c r="M271" s="57" t="str">
        <f>IF(B271="","",IF(LOOKUP(B271,Stammdaten!$A$17:$A$1001,Stammdaten!$G$17:$G$1001)="Nein",0,IF(ISBLANK(Beladung!B271),"",ROUND(MIN(G271,K271)*-1,2))))</f>
        <v/>
      </c>
    </row>
    <row r="272" spans="1:13" x14ac:dyDescent="0.25">
      <c r="A272" s="142" t="str">
        <f>_xlfn.IFNA(VLOOKUP(B272,Stammdaten!$A$17:$B$300,2,FALSE),"")</f>
        <v/>
      </c>
      <c r="B272" s="125" t="str">
        <f>IF(Beladung!B272="","",Beladung!B272)</f>
        <v/>
      </c>
      <c r="C272" s="124" t="str">
        <f>IF(Beladung!C272="","",Beladung!C272)</f>
        <v/>
      </c>
      <c r="D272" s="87" t="str">
        <f>IF(ISBLANK(Beladung!B272),"",SUMIFS(Beladung!$D$17:$D$300,Beladung!$B$17:$B$300,B272))</f>
        <v/>
      </c>
      <c r="E272" s="66" t="str">
        <f>IF(ISBLANK(Beladung!B272),"",Beladung!D272)</f>
        <v/>
      </c>
      <c r="F272" s="88" t="str">
        <f>IF(ISBLANK(Beladung!B272),"",SUMIFS(Beladung!$F$17:$F$1001,Beladung!$B$17:$B$1001,'Ergebnis (detailliert)'!B272))</f>
        <v/>
      </c>
      <c r="G272" s="67" t="str">
        <f>IF(ISBLANK(Beladung!B272),"",Beladung!F272)</f>
        <v/>
      </c>
      <c r="H272" s="88" t="str">
        <f>IF(ISBLANK(Beladung!B272),"",SUMIFS(Entladung!$D$17:$D$1001,Entladung!$B$17:$B$1001,'Ergebnis (detailliert)'!B272))</f>
        <v/>
      </c>
      <c r="I272" s="89" t="str">
        <f>IF(ISBLANK(Entladung!B272),"",Entladung!D272)</f>
        <v/>
      </c>
      <c r="J272" s="88" t="str">
        <f>IF(ISBLANK(Beladung!B272),"",SUMIFS(Entladung!$F$17:$F$1001,Entladung!$B$17:$B$1001,'Ergebnis (detailliert)'!$B$17:$B$300))</f>
        <v/>
      </c>
      <c r="K272" s="13" t="str">
        <f>IFERROR(IF(B272="","",J272*'Ergebnis (detailliert)'!G272/'Ergebnis (detailliert)'!F272),0)</f>
        <v/>
      </c>
      <c r="L272" s="56" t="str">
        <f t="shared" si="3"/>
        <v/>
      </c>
      <c r="M272" s="57" t="str">
        <f>IF(B272="","",IF(LOOKUP(B272,Stammdaten!$A$17:$A$1001,Stammdaten!$G$17:$G$1001)="Nein",0,IF(ISBLANK(Beladung!B272),"",ROUND(MIN(G272,K272)*-1,2))))</f>
        <v/>
      </c>
    </row>
    <row r="273" spans="1:13" x14ac:dyDescent="0.25">
      <c r="A273" s="142" t="str">
        <f>_xlfn.IFNA(VLOOKUP(B273,Stammdaten!$A$17:$B$300,2,FALSE),"")</f>
        <v/>
      </c>
      <c r="B273" s="125" t="str">
        <f>IF(Beladung!B273="","",Beladung!B273)</f>
        <v/>
      </c>
      <c r="C273" s="124" t="str">
        <f>IF(Beladung!C273="","",Beladung!C273)</f>
        <v/>
      </c>
      <c r="D273" s="87" t="str">
        <f>IF(ISBLANK(Beladung!B273),"",SUMIFS(Beladung!$D$17:$D$300,Beladung!$B$17:$B$300,B273))</f>
        <v/>
      </c>
      <c r="E273" s="66" t="str">
        <f>IF(ISBLANK(Beladung!B273),"",Beladung!D273)</f>
        <v/>
      </c>
      <c r="F273" s="88" t="str">
        <f>IF(ISBLANK(Beladung!B273),"",SUMIFS(Beladung!$F$17:$F$1001,Beladung!$B$17:$B$1001,'Ergebnis (detailliert)'!B273))</f>
        <v/>
      </c>
      <c r="G273" s="67" t="str">
        <f>IF(ISBLANK(Beladung!B273),"",Beladung!F273)</f>
        <v/>
      </c>
      <c r="H273" s="88" t="str">
        <f>IF(ISBLANK(Beladung!B273),"",SUMIFS(Entladung!$D$17:$D$1001,Entladung!$B$17:$B$1001,'Ergebnis (detailliert)'!B273))</f>
        <v/>
      </c>
      <c r="I273" s="89" t="str">
        <f>IF(ISBLANK(Entladung!B273),"",Entladung!D273)</f>
        <v/>
      </c>
      <c r="J273" s="88" t="str">
        <f>IF(ISBLANK(Beladung!B273),"",SUMIFS(Entladung!$F$17:$F$1001,Entladung!$B$17:$B$1001,'Ergebnis (detailliert)'!$B$17:$B$300))</f>
        <v/>
      </c>
      <c r="K273" s="13" t="str">
        <f>IFERROR(IF(B273="","",J273*'Ergebnis (detailliert)'!G273/'Ergebnis (detailliert)'!F273),0)</f>
        <v/>
      </c>
      <c r="L273" s="56" t="str">
        <f t="shared" si="3"/>
        <v/>
      </c>
      <c r="M273" s="57" t="str">
        <f>IF(B273="","",IF(LOOKUP(B273,Stammdaten!$A$17:$A$1001,Stammdaten!$G$17:$G$1001)="Nein",0,IF(ISBLANK(Beladung!B273),"",ROUND(MIN(G273,K273)*-1,2))))</f>
        <v/>
      </c>
    </row>
    <row r="274" spans="1:13" x14ac:dyDescent="0.25">
      <c r="A274" s="142" t="str">
        <f>_xlfn.IFNA(VLOOKUP(B274,Stammdaten!$A$17:$B$300,2,FALSE),"")</f>
        <v/>
      </c>
      <c r="B274" s="125" t="str">
        <f>IF(Beladung!B274="","",Beladung!B274)</f>
        <v/>
      </c>
      <c r="C274" s="124" t="str">
        <f>IF(Beladung!C274="","",Beladung!C274)</f>
        <v/>
      </c>
      <c r="D274" s="87" t="str">
        <f>IF(ISBLANK(Beladung!B274),"",SUMIFS(Beladung!$D$17:$D$300,Beladung!$B$17:$B$300,B274))</f>
        <v/>
      </c>
      <c r="E274" s="66" t="str">
        <f>IF(ISBLANK(Beladung!B274),"",Beladung!D274)</f>
        <v/>
      </c>
      <c r="F274" s="88" t="str">
        <f>IF(ISBLANK(Beladung!B274),"",SUMIFS(Beladung!$F$17:$F$1001,Beladung!$B$17:$B$1001,'Ergebnis (detailliert)'!B274))</f>
        <v/>
      </c>
      <c r="G274" s="67" t="str">
        <f>IF(ISBLANK(Beladung!B274),"",Beladung!F274)</f>
        <v/>
      </c>
      <c r="H274" s="88" t="str">
        <f>IF(ISBLANK(Beladung!B274),"",SUMIFS(Entladung!$D$17:$D$1001,Entladung!$B$17:$B$1001,'Ergebnis (detailliert)'!B274))</f>
        <v/>
      </c>
      <c r="I274" s="89" t="str">
        <f>IF(ISBLANK(Entladung!B274),"",Entladung!D274)</f>
        <v/>
      </c>
      <c r="J274" s="88" t="str">
        <f>IF(ISBLANK(Beladung!B274),"",SUMIFS(Entladung!$F$17:$F$1001,Entladung!$B$17:$B$1001,'Ergebnis (detailliert)'!$B$17:$B$300))</f>
        <v/>
      </c>
      <c r="K274" s="13" t="str">
        <f>IFERROR(IF(B274="","",J274*'Ergebnis (detailliert)'!G274/'Ergebnis (detailliert)'!F274),0)</f>
        <v/>
      </c>
      <c r="L274" s="56" t="str">
        <f t="shared" ref="L274:L337" si="4">E274</f>
        <v/>
      </c>
      <c r="M274" s="57" t="str">
        <f>IF(B274="","",IF(LOOKUP(B274,Stammdaten!$A$17:$A$1001,Stammdaten!$G$17:$G$1001)="Nein",0,IF(ISBLANK(Beladung!B274),"",ROUND(MIN(G274,K274)*-1,2))))</f>
        <v/>
      </c>
    </row>
    <row r="275" spans="1:13" x14ac:dyDescent="0.25">
      <c r="A275" s="142" t="str">
        <f>_xlfn.IFNA(VLOOKUP(B275,Stammdaten!$A$17:$B$300,2,FALSE),"")</f>
        <v/>
      </c>
      <c r="B275" s="125" t="str">
        <f>IF(Beladung!B275="","",Beladung!B275)</f>
        <v/>
      </c>
      <c r="C275" s="124" t="str">
        <f>IF(Beladung!C275="","",Beladung!C275)</f>
        <v/>
      </c>
      <c r="D275" s="87" t="str">
        <f>IF(ISBLANK(Beladung!B275),"",SUMIFS(Beladung!$D$17:$D$300,Beladung!$B$17:$B$300,B275))</f>
        <v/>
      </c>
      <c r="E275" s="66" t="str">
        <f>IF(ISBLANK(Beladung!B275),"",Beladung!D275)</f>
        <v/>
      </c>
      <c r="F275" s="88" t="str">
        <f>IF(ISBLANK(Beladung!B275),"",SUMIFS(Beladung!$F$17:$F$1001,Beladung!$B$17:$B$1001,'Ergebnis (detailliert)'!B275))</f>
        <v/>
      </c>
      <c r="G275" s="67" t="str">
        <f>IF(ISBLANK(Beladung!B275),"",Beladung!F275)</f>
        <v/>
      </c>
      <c r="H275" s="88" t="str">
        <f>IF(ISBLANK(Beladung!B275),"",SUMIFS(Entladung!$D$17:$D$1001,Entladung!$B$17:$B$1001,'Ergebnis (detailliert)'!B275))</f>
        <v/>
      </c>
      <c r="I275" s="89" t="str">
        <f>IF(ISBLANK(Entladung!B275),"",Entladung!D275)</f>
        <v/>
      </c>
      <c r="J275" s="88" t="str">
        <f>IF(ISBLANK(Beladung!B275),"",SUMIFS(Entladung!$F$17:$F$1001,Entladung!$B$17:$B$1001,'Ergebnis (detailliert)'!$B$17:$B$300))</f>
        <v/>
      </c>
      <c r="K275" s="13" t="str">
        <f>IFERROR(IF(B275="","",J275*'Ergebnis (detailliert)'!G275/'Ergebnis (detailliert)'!F275),0)</f>
        <v/>
      </c>
      <c r="L275" s="56" t="str">
        <f t="shared" si="4"/>
        <v/>
      </c>
      <c r="M275" s="57" t="str">
        <f>IF(B275="","",IF(LOOKUP(B275,Stammdaten!$A$17:$A$1001,Stammdaten!$G$17:$G$1001)="Nein",0,IF(ISBLANK(Beladung!B275),"",ROUND(MIN(G275,K275)*-1,2))))</f>
        <v/>
      </c>
    </row>
    <row r="276" spans="1:13" x14ac:dyDescent="0.25">
      <c r="A276" s="142" t="str">
        <f>_xlfn.IFNA(VLOOKUP(B276,Stammdaten!$A$17:$B$300,2,FALSE),"")</f>
        <v/>
      </c>
      <c r="B276" s="125" t="str">
        <f>IF(Beladung!B276="","",Beladung!B276)</f>
        <v/>
      </c>
      <c r="C276" s="124" t="str">
        <f>IF(Beladung!C276="","",Beladung!C276)</f>
        <v/>
      </c>
      <c r="D276" s="87" t="str">
        <f>IF(ISBLANK(Beladung!B276),"",SUMIFS(Beladung!$D$17:$D$300,Beladung!$B$17:$B$300,B276))</f>
        <v/>
      </c>
      <c r="E276" s="66" t="str">
        <f>IF(ISBLANK(Beladung!B276),"",Beladung!D276)</f>
        <v/>
      </c>
      <c r="F276" s="88" t="str">
        <f>IF(ISBLANK(Beladung!B276),"",SUMIFS(Beladung!$F$17:$F$1001,Beladung!$B$17:$B$1001,'Ergebnis (detailliert)'!B276))</f>
        <v/>
      </c>
      <c r="G276" s="67" t="str">
        <f>IF(ISBLANK(Beladung!B276),"",Beladung!F276)</f>
        <v/>
      </c>
      <c r="H276" s="88" t="str">
        <f>IF(ISBLANK(Beladung!B276),"",SUMIFS(Entladung!$D$17:$D$1001,Entladung!$B$17:$B$1001,'Ergebnis (detailliert)'!B276))</f>
        <v/>
      </c>
      <c r="I276" s="89" t="str">
        <f>IF(ISBLANK(Entladung!B276),"",Entladung!D276)</f>
        <v/>
      </c>
      <c r="J276" s="88" t="str">
        <f>IF(ISBLANK(Beladung!B276),"",SUMIFS(Entladung!$F$17:$F$1001,Entladung!$B$17:$B$1001,'Ergebnis (detailliert)'!$B$17:$B$300))</f>
        <v/>
      </c>
      <c r="K276" s="13" t="str">
        <f>IFERROR(IF(B276="","",J276*'Ergebnis (detailliert)'!G276/'Ergebnis (detailliert)'!F276),0)</f>
        <v/>
      </c>
      <c r="L276" s="56" t="str">
        <f t="shared" si="4"/>
        <v/>
      </c>
      <c r="M276" s="57" t="str">
        <f>IF(B276="","",IF(LOOKUP(B276,Stammdaten!$A$17:$A$1001,Stammdaten!$G$17:$G$1001)="Nein",0,IF(ISBLANK(Beladung!B276),"",ROUND(MIN(G276,K276)*-1,2))))</f>
        <v/>
      </c>
    </row>
    <row r="277" spans="1:13" x14ac:dyDescent="0.25">
      <c r="A277" s="142" t="str">
        <f>_xlfn.IFNA(VLOOKUP(B277,Stammdaten!$A$17:$B$300,2,FALSE),"")</f>
        <v/>
      </c>
      <c r="B277" s="125" t="str">
        <f>IF(Beladung!B277="","",Beladung!B277)</f>
        <v/>
      </c>
      <c r="C277" s="124" t="str">
        <f>IF(Beladung!C277="","",Beladung!C277)</f>
        <v/>
      </c>
      <c r="D277" s="87" t="str">
        <f>IF(ISBLANK(Beladung!B277),"",SUMIFS(Beladung!$D$17:$D$300,Beladung!$B$17:$B$300,B277))</f>
        <v/>
      </c>
      <c r="E277" s="66" t="str">
        <f>IF(ISBLANK(Beladung!B277),"",Beladung!D277)</f>
        <v/>
      </c>
      <c r="F277" s="88" t="str">
        <f>IF(ISBLANK(Beladung!B277),"",SUMIFS(Beladung!$F$17:$F$1001,Beladung!$B$17:$B$1001,'Ergebnis (detailliert)'!B277))</f>
        <v/>
      </c>
      <c r="G277" s="67" t="str">
        <f>IF(ISBLANK(Beladung!B277),"",Beladung!F277)</f>
        <v/>
      </c>
      <c r="H277" s="88" t="str">
        <f>IF(ISBLANK(Beladung!B277),"",SUMIFS(Entladung!$D$17:$D$1001,Entladung!$B$17:$B$1001,'Ergebnis (detailliert)'!B277))</f>
        <v/>
      </c>
      <c r="I277" s="89" t="str">
        <f>IF(ISBLANK(Entladung!B277),"",Entladung!D277)</f>
        <v/>
      </c>
      <c r="J277" s="88" t="str">
        <f>IF(ISBLANK(Beladung!B277),"",SUMIFS(Entladung!$F$17:$F$1001,Entladung!$B$17:$B$1001,'Ergebnis (detailliert)'!$B$17:$B$300))</f>
        <v/>
      </c>
      <c r="K277" s="13" t="str">
        <f>IFERROR(IF(B277="","",J277*'Ergebnis (detailliert)'!G277/'Ergebnis (detailliert)'!F277),0)</f>
        <v/>
      </c>
      <c r="L277" s="56" t="str">
        <f t="shared" si="4"/>
        <v/>
      </c>
      <c r="M277" s="57" t="str">
        <f>IF(B277="","",IF(LOOKUP(B277,Stammdaten!$A$17:$A$1001,Stammdaten!$G$17:$G$1001)="Nein",0,IF(ISBLANK(Beladung!B277),"",ROUND(MIN(G277,K277)*-1,2))))</f>
        <v/>
      </c>
    </row>
    <row r="278" spans="1:13" x14ac:dyDescent="0.25">
      <c r="A278" s="142" t="str">
        <f>_xlfn.IFNA(VLOOKUP(B278,Stammdaten!$A$17:$B$300,2,FALSE),"")</f>
        <v/>
      </c>
      <c r="B278" s="125" t="str">
        <f>IF(Beladung!B278="","",Beladung!B278)</f>
        <v/>
      </c>
      <c r="C278" s="124" t="str">
        <f>IF(Beladung!C278="","",Beladung!C278)</f>
        <v/>
      </c>
      <c r="D278" s="87" t="str">
        <f>IF(ISBLANK(Beladung!B278),"",SUMIFS(Beladung!$D$17:$D$300,Beladung!$B$17:$B$300,B278))</f>
        <v/>
      </c>
      <c r="E278" s="66" t="str">
        <f>IF(ISBLANK(Beladung!B278),"",Beladung!D278)</f>
        <v/>
      </c>
      <c r="F278" s="88" t="str">
        <f>IF(ISBLANK(Beladung!B278),"",SUMIFS(Beladung!$F$17:$F$1001,Beladung!$B$17:$B$1001,'Ergebnis (detailliert)'!B278))</f>
        <v/>
      </c>
      <c r="G278" s="67" t="str">
        <f>IF(ISBLANK(Beladung!B278),"",Beladung!F278)</f>
        <v/>
      </c>
      <c r="H278" s="88" t="str">
        <f>IF(ISBLANK(Beladung!B278),"",SUMIFS(Entladung!$D$17:$D$1001,Entladung!$B$17:$B$1001,'Ergebnis (detailliert)'!B278))</f>
        <v/>
      </c>
      <c r="I278" s="89" t="str">
        <f>IF(ISBLANK(Entladung!B278),"",Entladung!D278)</f>
        <v/>
      </c>
      <c r="J278" s="88" t="str">
        <f>IF(ISBLANK(Beladung!B278),"",SUMIFS(Entladung!$F$17:$F$1001,Entladung!$B$17:$B$1001,'Ergebnis (detailliert)'!$B$17:$B$300))</f>
        <v/>
      </c>
      <c r="K278" s="13" t="str">
        <f>IFERROR(IF(B278="","",J278*'Ergebnis (detailliert)'!G278/'Ergebnis (detailliert)'!F278),0)</f>
        <v/>
      </c>
      <c r="L278" s="56" t="str">
        <f t="shared" si="4"/>
        <v/>
      </c>
      <c r="M278" s="57" t="str">
        <f>IF(B278="","",IF(LOOKUP(B278,Stammdaten!$A$17:$A$1001,Stammdaten!$G$17:$G$1001)="Nein",0,IF(ISBLANK(Beladung!B278),"",ROUND(MIN(G278,K278)*-1,2))))</f>
        <v/>
      </c>
    </row>
    <row r="279" spans="1:13" x14ac:dyDescent="0.25">
      <c r="A279" s="142" t="str">
        <f>_xlfn.IFNA(VLOOKUP(B279,Stammdaten!$A$17:$B$300,2,FALSE),"")</f>
        <v/>
      </c>
      <c r="B279" s="125" t="str">
        <f>IF(Beladung!B279="","",Beladung!B279)</f>
        <v/>
      </c>
      <c r="C279" s="124" t="str">
        <f>IF(Beladung!C279="","",Beladung!C279)</f>
        <v/>
      </c>
      <c r="D279" s="87" t="str">
        <f>IF(ISBLANK(Beladung!B279),"",SUMIFS(Beladung!$D$17:$D$300,Beladung!$B$17:$B$300,B279))</f>
        <v/>
      </c>
      <c r="E279" s="66" t="str">
        <f>IF(ISBLANK(Beladung!B279),"",Beladung!D279)</f>
        <v/>
      </c>
      <c r="F279" s="88" t="str">
        <f>IF(ISBLANK(Beladung!B279),"",SUMIFS(Beladung!$F$17:$F$1001,Beladung!$B$17:$B$1001,'Ergebnis (detailliert)'!B279))</f>
        <v/>
      </c>
      <c r="G279" s="67" t="str">
        <f>IF(ISBLANK(Beladung!B279),"",Beladung!F279)</f>
        <v/>
      </c>
      <c r="H279" s="88" t="str">
        <f>IF(ISBLANK(Beladung!B279),"",SUMIFS(Entladung!$D$17:$D$1001,Entladung!$B$17:$B$1001,'Ergebnis (detailliert)'!B279))</f>
        <v/>
      </c>
      <c r="I279" s="89" t="str">
        <f>IF(ISBLANK(Entladung!B279),"",Entladung!D279)</f>
        <v/>
      </c>
      <c r="J279" s="88" t="str">
        <f>IF(ISBLANK(Beladung!B279),"",SUMIFS(Entladung!$F$17:$F$1001,Entladung!$B$17:$B$1001,'Ergebnis (detailliert)'!$B$17:$B$300))</f>
        <v/>
      </c>
      <c r="K279" s="13" t="str">
        <f>IFERROR(IF(B279="","",J279*'Ergebnis (detailliert)'!G279/'Ergebnis (detailliert)'!F279),0)</f>
        <v/>
      </c>
      <c r="L279" s="56" t="str">
        <f t="shared" si="4"/>
        <v/>
      </c>
      <c r="M279" s="57" t="str">
        <f>IF(B279="","",IF(LOOKUP(B279,Stammdaten!$A$17:$A$1001,Stammdaten!$G$17:$G$1001)="Nein",0,IF(ISBLANK(Beladung!B279),"",ROUND(MIN(G279,K279)*-1,2))))</f>
        <v/>
      </c>
    </row>
    <row r="280" spans="1:13" x14ac:dyDescent="0.25">
      <c r="A280" s="142" t="str">
        <f>_xlfn.IFNA(VLOOKUP(B280,Stammdaten!$A$17:$B$300,2,FALSE),"")</f>
        <v/>
      </c>
      <c r="B280" s="125" t="str">
        <f>IF(Beladung!B280="","",Beladung!B280)</f>
        <v/>
      </c>
      <c r="C280" s="124" t="str">
        <f>IF(Beladung!C280="","",Beladung!C280)</f>
        <v/>
      </c>
      <c r="D280" s="87" t="str">
        <f>IF(ISBLANK(Beladung!B280),"",SUMIFS(Beladung!$D$17:$D$300,Beladung!$B$17:$B$300,B280))</f>
        <v/>
      </c>
      <c r="E280" s="66" t="str">
        <f>IF(ISBLANK(Beladung!B280),"",Beladung!D280)</f>
        <v/>
      </c>
      <c r="F280" s="88" t="str">
        <f>IF(ISBLANK(Beladung!B280),"",SUMIFS(Beladung!$F$17:$F$1001,Beladung!$B$17:$B$1001,'Ergebnis (detailliert)'!B280))</f>
        <v/>
      </c>
      <c r="G280" s="67" t="str">
        <f>IF(ISBLANK(Beladung!B280),"",Beladung!F280)</f>
        <v/>
      </c>
      <c r="H280" s="88" t="str">
        <f>IF(ISBLANK(Beladung!B280),"",SUMIFS(Entladung!$D$17:$D$1001,Entladung!$B$17:$B$1001,'Ergebnis (detailliert)'!B280))</f>
        <v/>
      </c>
      <c r="I280" s="89" t="str">
        <f>IF(ISBLANK(Entladung!B280),"",Entladung!D280)</f>
        <v/>
      </c>
      <c r="J280" s="88" t="str">
        <f>IF(ISBLANK(Beladung!B280),"",SUMIFS(Entladung!$F$17:$F$1001,Entladung!$B$17:$B$1001,'Ergebnis (detailliert)'!$B$17:$B$300))</f>
        <v/>
      </c>
      <c r="K280" s="13" t="str">
        <f>IFERROR(IF(B280="","",J280*'Ergebnis (detailliert)'!G280/'Ergebnis (detailliert)'!F280),0)</f>
        <v/>
      </c>
      <c r="L280" s="56" t="str">
        <f t="shared" si="4"/>
        <v/>
      </c>
      <c r="M280" s="57" t="str">
        <f>IF(B280="","",IF(LOOKUP(B280,Stammdaten!$A$17:$A$1001,Stammdaten!$G$17:$G$1001)="Nein",0,IF(ISBLANK(Beladung!B280),"",ROUND(MIN(G280,K280)*-1,2))))</f>
        <v/>
      </c>
    </row>
    <row r="281" spans="1:13" x14ac:dyDescent="0.25">
      <c r="A281" s="142" t="str">
        <f>_xlfn.IFNA(VLOOKUP(B281,Stammdaten!$A$17:$B$300,2,FALSE),"")</f>
        <v/>
      </c>
      <c r="B281" s="125" t="str">
        <f>IF(Beladung!B281="","",Beladung!B281)</f>
        <v/>
      </c>
      <c r="C281" s="124" t="str">
        <f>IF(Beladung!C281="","",Beladung!C281)</f>
        <v/>
      </c>
      <c r="D281" s="87" t="str">
        <f>IF(ISBLANK(Beladung!B281),"",SUMIFS(Beladung!$D$17:$D$300,Beladung!$B$17:$B$300,B281))</f>
        <v/>
      </c>
      <c r="E281" s="66" t="str">
        <f>IF(ISBLANK(Beladung!B281),"",Beladung!D281)</f>
        <v/>
      </c>
      <c r="F281" s="88" t="str">
        <f>IF(ISBLANK(Beladung!B281),"",SUMIFS(Beladung!$F$17:$F$1001,Beladung!$B$17:$B$1001,'Ergebnis (detailliert)'!B281))</f>
        <v/>
      </c>
      <c r="G281" s="67" t="str">
        <f>IF(ISBLANK(Beladung!B281),"",Beladung!F281)</f>
        <v/>
      </c>
      <c r="H281" s="88" t="str">
        <f>IF(ISBLANK(Beladung!B281),"",SUMIFS(Entladung!$D$17:$D$1001,Entladung!$B$17:$B$1001,'Ergebnis (detailliert)'!B281))</f>
        <v/>
      </c>
      <c r="I281" s="89" t="str">
        <f>IF(ISBLANK(Entladung!B281),"",Entladung!D281)</f>
        <v/>
      </c>
      <c r="J281" s="88" t="str">
        <f>IF(ISBLANK(Beladung!B281),"",SUMIFS(Entladung!$F$17:$F$1001,Entladung!$B$17:$B$1001,'Ergebnis (detailliert)'!$B$17:$B$300))</f>
        <v/>
      </c>
      <c r="K281" s="13" t="str">
        <f>IFERROR(IF(B281="","",J281*'Ergebnis (detailliert)'!G281/'Ergebnis (detailliert)'!F281),0)</f>
        <v/>
      </c>
      <c r="L281" s="56" t="str">
        <f t="shared" si="4"/>
        <v/>
      </c>
      <c r="M281" s="57" t="str">
        <f>IF(B281="","",IF(LOOKUP(B281,Stammdaten!$A$17:$A$1001,Stammdaten!$G$17:$G$1001)="Nein",0,IF(ISBLANK(Beladung!B281),"",ROUND(MIN(G281,K281)*-1,2))))</f>
        <v/>
      </c>
    </row>
    <row r="282" spans="1:13" x14ac:dyDescent="0.25">
      <c r="A282" s="142" t="str">
        <f>_xlfn.IFNA(VLOOKUP(B282,Stammdaten!$A$17:$B$300,2,FALSE),"")</f>
        <v/>
      </c>
      <c r="B282" s="125" t="str">
        <f>IF(Beladung!B282="","",Beladung!B282)</f>
        <v/>
      </c>
      <c r="C282" s="124" t="str">
        <f>IF(Beladung!C282="","",Beladung!C282)</f>
        <v/>
      </c>
      <c r="D282" s="87" t="str">
        <f>IF(ISBLANK(Beladung!B282),"",SUMIFS(Beladung!$D$17:$D$300,Beladung!$B$17:$B$300,B282))</f>
        <v/>
      </c>
      <c r="E282" s="66" t="str">
        <f>IF(ISBLANK(Beladung!B282),"",Beladung!D282)</f>
        <v/>
      </c>
      <c r="F282" s="88" t="str">
        <f>IF(ISBLANK(Beladung!B282),"",SUMIFS(Beladung!$F$17:$F$1001,Beladung!$B$17:$B$1001,'Ergebnis (detailliert)'!B282))</f>
        <v/>
      </c>
      <c r="G282" s="67" t="str">
        <f>IF(ISBLANK(Beladung!B282),"",Beladung!F282)</f>
        <v/>
      </c>
      <c r="H282" s="88" t="str">
        <f>IF(ISBLANK(Beladung!B282),"",SUMIFS(Entladung!$D$17:$D$1001,Entladung!$B$17:$B$1001,'Ergebnis (detailliert)'!B282))</f>
        <v/>
      </c>
      <c r="I282" s="89" t="str">
        <f>IF(ISBLANK(Entladung!B282),"",Entladung!D282)</f>
        <v/>
      </c>
      <c r="J282" s="88" t="str">
        <f>IF(ISBLANK(Beladung!B282),"",SUMIFS(Entladung!$F$17:$F$1001,Entladung!$B$17:$B$1001,'Ergebnis (detailliert)'!$B$17:$B$300))</f>
        <v/>
      </c>
      <c r="K282" s="13" t="str">
        <f>IFERROR(IF(B282="","",J282*'Ergebnis (detailliert)'!G282/'Ergebnis (detailliert)'!F282),0)</f>
        <v/>
      </c>
      <c r="L282" s="56" t="str">
        <f t="shared" si="4"/>
        <v/>
      </c>
      <c r="M282" s="57" t="str">
        <f>IF(B282="","",IF(LOOKUP(B282,Stammdaten!$A$17:$A$1001,Stammdaten!$G$17:$G$1001)="Nein",0,IF(ISBLANK(Beladung!B282),"",ROUND(MIN(G282,K282)*-1,2))))</f>
        <v/>
      </c>
    </row>
    <row r="283" spans="1:13" x14ac:dyDescent="0.25">
      <c r="A283" s="142" t="str">
        <f>_xlfn.IFNA(VLOOKUP(B283,Stammdaten!$A$17:$B$300,2,FALSE),"")</f>
        <v/>
      </c>
      <c r="B283" s="125" t="str">
        <f>IF(Beladung!B283="","",Beladung!B283)</f>
        <v/>
      </c>
      <c r="C283" s="124" t="str">
        <f>IF(Beladung!C283="","",Beladung!C283)</f>
        <v/>
      </c>
      <c r="D283" s="87" t="str">
        <f>IF(ISBLANK(Beladung!B283),"",SUMIFS(Beladung!$D$17:$D$300,Beladung!$B$17:$B$300,B283))</f>
        <v/>
      </c>
      <c r="E283" s="66" t="str">
        <f>IF(ISBLANK(Beladung!B283),"",Beladung!D283)</f>
        <v/>
      </c>
      <c r="F283" s="88" t="str">
        <f>IF(ISBLANK(Beladung!B283),"",SUMIFS(Beladung!$F$17:$F$1001,Beladung!$B$17:$B$1001,'Ergebnis (detailliert)'!B283))</f>
        <v/>
      </c>
      <c r="G283" s="67" t="str">
        <f>IF(ISBLANK(Beladung!B283),"",Beladung!F283)</f>
        <v/>
      </c>
      <c r="H283" s="88" t="str">
        <f>IF(ISBLANK(Beladung!B283),"",SUMIFS(Entladung!$D$17:$D$1001,Entladung!$B$17:$B$1001,'Ergebnis (detailliert)'!B283))</f>
        <v/>
      </c>
      <c r="I283" s="89" t="str">
        <f>IF(ISBLANK(Entladung!B283),"",Entladung!D283)</f>
        <v/>
      </c>
      <c r="J283" s="88" t="str">
        <f>IF(ISBLANK(Beladung!B283),"",SUMIFS(Entladung!$F$17:$F$1001,Entladung!$B$17:$B$1001,'Ergebnis (detailliert)'!$B$17:$B$300))</f>
        <v/>
      </c>
      <c r="K283" s="13" t="str">
        <f>IFERROR(IF(B283="","",J283*'Ergebnis (detailliert)'!G283/'Ergebnis (detailliert)'!F283),0)</f>
        <v/>
      </c>
      <c r="L283" s="56" t="str">
        <f t="shared" si="4"/>
        <v/>
      </c>
      <c r="M283" s="57" t="str">
        <f>IF(B283="","",IF(LOOKUP(B283,Stammdaten!$A$17:$A$1001,Stammdaten!$G$17:$G$1001)="Nein",0,IF(ISBLANK(Beladung!B283),"",ROUND(MIN(G283,K283)*-1,2))))</f>
        <v/>
      </c>
    </row>
    <row r="284" spans="1:13" x14ac:dyDescent="0.25">
      <c r="A284" s="142" t="str">
        <f>_xlfn.IFNA(VLOOKUP(B284,Stammdaten!$A$17:$B$300,2,FALSE),"")</f>
        <v/>
      </c>
      <c r="B284" s="125" t="str">
        <f>IF(Beladung!B284="","",Beladung!B284)</f>
        <v/>
      </c>
      <c r="C284" s="124" t="str">
        <f>IF(Beladung!C284="","",Beladung!C284)</f>
        <v/>
      </c>
      <c r="D284" s="87" t="str">
        <f>IF(ISBLANK(Beladung!B284),"",SUMIFS(Beladung!$D$17:$D$300,Beladung!$B$17:$B$300,B284))</f>
        <v/>
      </c>
      <c r="E284" s="66" t="str">
        <f>IF(ISBLANK(Beladung!B284),"",Beladung!D284)</f>
        <v/>
      </c>
      <c r="F284" s="88" t="str">
        <f>IF(ISBLANK(Beladung!B284),"",SUMIFS(Beladung!$F$17:$F$1001,Beladung!$B$17:$B$1001,'Ergebnis (detailliert)'!B284))</f>
        <v/>
      </c>
      <c r="G284" s="67" t="str">
        <f>IF(ISBLANK(Beladung!B284),"",Beladung!F284)</f>
        <v/>
      </c>
      <c r="H284" s="88" t="str">
        <f>IF(ISBLANK(Beladung!B284),"",SUMIFS(Entladung!$D$17:$D$1001,Entladung!$B$17:$B$1001,'Ergebnis (detailliert)'!B284))</f>
        <v/>
      </c>
      <c r="I284" s="89" t="str">
        <f>IF(ISBLANK(Entladung!B284),"",Entladung!D284)</f>
        <v/>
      </c>
      <c r="J284" s="88" t="str">
        <f>IF(ISBLANK(Beladung!B284),"",SUMIFS(Entladung!$F$17:$F$1001,Entladung!$B$17:$B$1001,'Ergebnis (detailliert)'!$B$17:$B$300))</f>
        <v/>
      </c>
      <c r="K284" s="13" t="str">
        <f>IFERROR(IF(B284="","",J284*'Ergebnis (detailliert)'!G284/'Ergebnis (detailliert)'!F284),0)</f>
        <v/>
      </c>
      <c r="L284" s="56" t="str">
        <f t="shared" si="4"/>
        <v/>
      </c>
      <c r="M284" s="57" t="str">
        <f>IF(B284="","",IF(LOOKUP(B284,Stammdaten!$A$17:$A$1001,Stammdaten!$G$17:$G$1001)="Nein",0,IF(ISBLANK(Beladung!B284),"",ROUND(MIN(G284,K284)*-1,2))))</f>
        <v/>
      </c>
    </row>
    <row r="285" spans="1:13" x14ac:dyDescent="0.25">
      <c r="A285" s="142" t="str">
        <f>_xlfn.IFNA(VLOOKUP(B285,Stammdaten!$A$17:$B$300,2,FALSE),"")</f>
        <v/>
      </c>
      <c r="B285" s="125" t="str">
        <f>IF(Beladung!B285="","",Beladung!B285)</f>
        <v/>
      </c>
      <c r="C285" s="124" t="str">
        <f>IF(Beladung!C285="","",Beladung!C285)</f>
        <v/>
      </c>
      <c r="D285" s="87" t="str">
        <f>IF(ISBLANK(Beladung!B285),"",SUMIFS(Beladung!$D$17:$D$300,Beladung!$B$17:$B$300,B285))</f>
        <v/>
      </c>
      <c r="E285" s="66" t="str">
        <f>IF(ISBLANK(Beladung!B285),"",Beladung!D285)</f>
        <v/>
      </c>
      <c r="F285" s="88" t="str">
        <f>IF(ISBLANK(Beladung!B285),"",SUMIFS(Beladung!$F$17:$F$1001,Beladung!$B$17:$B$1001,'Ergebnis (detailliert)'!B285))</f>
        <v/>
      </c>
      <c r="G285" s="67" t="str">
        <f>IF(ISBLANK(Beladung!B285),"",Beladung!F285)</f>
        <v/>
      </c>
      <c r="H285" s="88" t="str">
        <f>IF(ISBLANK(Beladung!B285),"",SUMIFS(Entladung!$D$17:$D$1001,Entladung!$B$17:$B$1001,'Ergebnis (detailliert)'!B285))</f>
        <v/>
      </c>
      <c r="I285" s="89" t="str">
        <f>IF(ISBLANK(Entladung!B285),"",Entladung!D285)</f>
        <v/>
      </c>
      <c r="J285" s="88" t="str">
        <f>IF(ISBLANK(Beladung!B285),"",SUMIFS(Entladung!$F$17:$F$1001,Entladung!$B$17:$B$1001,'Ergebnis (detailliert)'!$B$17:$B$300))</f>
        <v/>
      </c>
      <c r="K285" s="13" t="str">
        <f>IFERROR(IF(B285="","",J285*'Ergebnis (detailliert)'!G285/'Ergebnis (detailliert)'!F285),0)</f>
        <v/>
      </c>
      <c r="L285" s="56" t="str">
        <f t="shared" si="4"/>
        <v/>
      </c>
      <c r="M285" s="57" t="str">
        <f>IF(B285="","",IF(LOOKUP(B285,Stammdaten!$A$17:$A$1001,Stammdaten!$G$17:$G$1001)="Nein",0,IF(ISBLANK(Beladung!B285),"",ROUND(MIN(G285,K285)*-1,2))))</f>
        <v/>
      </c>
    </row>
    <row r="286" spans="1:13" x14ac:dyDescent="0.25">
      <c r="A286" s="142" t="str">
        <f>_xlfn.IFNA(VLOOKUP(B286,Stammdaten!$A$17:$B$300,2,FALSE),"")</f>
        <v/>
      </c>
      <c r="B286" s="125" t="str">
        <f>IF(Beladung!B286="","",Beladung!B286)</f>
        <v/>
      </c>
      <c r="C286" s="124" t="str">
        <f>IF(Beladung!C286="","",Beladung!C286)</f>
        <v/>
      </c>
      <c r="D286" s="87" t="str">
        <f>IF(ISBLANK(Beladung!B286),"",SUMIFS(Beladung!$D$17:$D$300,Beladung!$B$17:$B$300,B286))</f>
        <v/>
      </c>
      <c r="E286" s="66" t="str">
        <f>IF(ISBLANK(Beladung!B286),"",Beladung!D286)</f>
        <v/>
      </c>
      <c r="F286" s="88" t="str">
        <f>IF(ISBLANK(Beladung!B286),"",SUMIFS(Beladung!$F$17:$F$1001,Beladung!$B$17:$B$1001,'Ergebnis (detailliert)'!B286))</f>
        <v/>
      </c>
      <c r="G286" s="67" t="str">
        <f>IF(ISBLANK(Beladung!B286),"",Beladung!F286)</f>
        <v/>
      </c>
      <c r="H286" s="88" t="str">
        <f>IF(ISBLANK(Beladung!B286),"",SUMIFS(Entladung!$D$17:$D$1001,Entladung!$B$17:$B$1001,'Ergebnis (detailliert)'!B286))</f>
        <v/>
      </c>
      <c r="I286" s="89" t="str">
        <f>IF(ISBLANK(Entladung!B286),"",Entladung!D286)</f>
        <v/>
      </c>
      <c r="J286" s="88" t="str">
        <f>IF(ISBLANK(Beladung!B286),"",SUMIFS(Entladung!$F$17:$F$1001,Entladung!$B$17:$B$1001,'Ergebnis (detailliert)'!$B$17:$B$300))</f>
        <v/>
      </c>
      <c r="K286" s="13" t="str">
        <f>IFERROR(IF(B286="","",J286*'Ergebnis (detailliert)'!G286/'Ergebnis (detailliert)'!F286),0)</f>
        <v/>
      </c>
      <c r="L286" s="56" t="str">
        <f t="shared" si="4"/>
        <v/>
      </c>
      <c r="M286" s="57" t="str">
        <f>IF(B286="","",IF(LOOKUP(B286,Stammdaten!$A$17:$A$1001,Stammdaten!$G$17:$G$1001)="Nein",0,IF(ISBLANK(Beladung!B286),"",ROUND(MIN(G286,K286)*-1,2))))</f>
        <v/>
      </c>
    </row>
    <row r="287" spans="1:13" x14ac:dyDescent="0.25">
      <c r="A287" s="142" t="str">
        <f>_xlfn.IFNA(VLOOKUP(B287,Stammdaten!$A$17:$B$300,2,FALSE),"")</f>
        <v/>
      </c>
      <c r="B287" s="125" t="str">
        <f>IF(Beladung!B287="","",Beladung!B287)</f>
        <v/>
      </c>
      <c r="C287" s="124" t="str">
        <f>IF(Beladung!C287="","",Beladung!C287)</f>
        <v/>
      </c>
      <c r="D287" s="87" t="str">
        <f>IF(ISBLANK(Beladung!B287),"",SUMIFS(Beladung!$D$17:$D$300,Beladung!$B$17:$B$300,B287))</f>
        <v/>
      </c>
      <c r="E287" s="66" t="str">
        <f>IF(ISBLANK(Beladung!B287),"",Beladung!D287)</f>
        <v/>
      </c>
      <c r="F287" s="88" t="str">
        <f>IF(ISBLANK(Beladung!B287),"",SUMIFS(Beladung!$F$17:$F$1001,Beladung!$B$17:$B$1001,'Ergebnis (detailliert)'!B287))</f>
        <v/>
      </c>
      <c r="G287" s="67" t="str">
        <f>IF(ISBLANK(Beladung!B287),"",Beladung!F287)</f>
        <v/>
      </c>
      <c r="H287" s="88" t="str">
        <f>IF(ISBLANK(Beladung!B287),"",SUMIFS(Entladung!$D$17:$D$1001,Entladung!$B$17:$B$1001,'Ergebnis (detailliert)'!B287))</f>
        <v/>
      </c>
      <c r="I287" s="89" t="str">
        <f>IF(ISBLANK(Entladung!B287),"",Entladung!D287)</f>
        <v/>
      </c>
      <c r="J287" s="88" t="str">
        <f>IF(ISBLANK(Beladung!B287),"",SUMIFS(Entladung!$F$17:$F$1001,Entladung!$B$17:$B$1001,'Ergebnis (detailliert)'!$B$17:$B$300))</f>
        <v/>
      </c>
      <c r="K287" s="13" t="str">
        <f>IFERROR(IF(B287="","",J287*'Ergebnis (detailliert)'!G287/'Ergebnis (detailliert)'!F287),0)</f>
        <v/>
      </c>
      <c r="L287" s="56" t="str">
        <f t="shared" si="4"/>
        <v/>
      </c>
      <c r="M287" s="57" t="str">
        <f>IF(B287="","",IF(LOOKUP(B287,Stammdaten!$A$17:$A$1001,Stammdaten!$G$17:$G$1001)="Nein",0,IF(ISBLANK(Beladung!B287),"",ROUND(MIN(G287,K287)*-1,2))))</f>
        <v/>
      </c>
    </row>
    <row r="288" spans="1:13" x14ac:dyDescent="0.25">
      <c r="A288" s="142" t="str">
        <f>_xlfn.IFNA(VLOOKUP(B288,Stammdaten!$A$17:$B$300,2,FALSE),"")</f>
        <v/>
      </c>
      <c r="B288" s="125" t="str">
        <f>IF(Beladung!B288="","",Beladung!B288)</f>
        <v/>
      </c>
      <c r="C288" s="124" t="str">
        <f>IF(Beladung!C288="","",Beladung!C288)</f>
        <v/>
      </c>
      <c r="D288" s="87" t="str">
        <f>IF(ISBLANK(Beladung!B288),"",SUMIFS(Beladung!$D$17:$D$300,Beladung!$B$17:$B$300,B288))</f>
        <v/>
      </c>
      <c r="E288" s="66" t="str">
        <f>IF(ISBLANK(Beladung!B288),"",Beladung!D288)</f>
        <v/>
      </c>
      <c r="F288" s="88" t="str">
        <f>IF(ISBLANK(Beladung!B288),"",SUMIFS(Beladung!$F$17:$F$1001,Beladung!$B$17:$B$1001,'Ergebnis (detailliert)'!B288))</f>
        <v/>
      </c>
      <c r="G288" s="67" t="str">
        <f>IF(ISBLANK(Beladung!B288),"",Beladung!F288)</f>
        <v/>
      </c>
      <c r="H288" s="88" t="str">
        <f>IF(ISBLANK(Beladung!B288),"",SUMIFS(Entladung!$D$17:$D$1001,Entladung!$B$17:$B$1001,'Ergebnis (detailliert)'!B288))</f>
        <v/>
      </c>
      <c r="I288" s="89" t="str">
        <f>IF(ISBLANK(Entladung!B288),"",Entladung!D288)</f>
        <v/>
      </c>
      <c r="J288" s="88" t="str">
        <f>IF(ISBLANK(Beladung!B288),"",SUMIFS(Entladung!$F$17:$F$1001,Entladung!$B$17:$B$1001,'Ergebnis (detailliert)'!$B$17:$B$300))</f>
        <v/>
      </c>
      <c r="K288" s="13" t="str">
        <f>IFERROR(IF(B288="","",J288*'Ergebnis (detailliert)'!G288/'Ergebnis (detailliert)'!F288),0)</f>
        <v/>
      </c>
      <c r="L288" s="56" t="str">
        <f t="shared" si="4"/>
        <v/>
      </c>
      <c r="M288" s="57" t="str">
        <f>IF(B288="","",IF(LOOKUP(B288,Stammdaten!$A$17:$A$1001,Stammdaten!$G$17:$G$1001)="Nein",0,IF(ISBLANK(Beladung!B288),"",ROUND(MIN(G288,K288)*-1,2))))</f>
        <v/>
      </c>
    </row>
    <row r="289" spans="1:13" x14ac:dyDescent="0.25">
      <c r="A289" s="142" t="str">
        <f>_xlfn.IFNA(VLOOKUP(B289,Stammdaten!$A$17:$B$300,2,FALSE),"")</f>
        <v/>
      </c>
      <c r="B289" s="125" t="str">
        <f>IF(Beladung!B289="","",Beladung!B289)</f>
        <v/>
      </c>
      <c r="C289" s="124" t="str">
        <f>IF(Beladung!C289="","",Beladung!C289)</f>
        <v/>
      </c>
      <c r="D289" s="87" t="str">
        <f>IF(ISBLANK(Beladung!B289),"",SUMIFS(Beladung!$D$17:$D$300,Beladung!$B$17:$B$300,B289))</f>
        <v/>
      </c>
      <c r="E289" s="66" t="str">
        <f>IF(ISBLANK(Beladung!B289),"",Beladung!D289)</f>
        <v/>
      </c>
      <c r="F289" s="88" t="str">
        <f>IF(ISBLANK(Beladung!B289),"",SUMIFS(Beladung!$F$17:$F$1001,Beladung!$B$17:$B$1001,'Ergebnis (detailliert)'!B289))</f>
        <v/>
      </c>
      <c r="G289" s="67" t="str">
        <f>IF(ISBLANK(Beladung!B289),"",Beladung!F289)</f>
        <v/>
      </c>
      <c r="H289" s="88" t="str">
        <f>IF(ISBLANK(Beladung!B289),"",SUMIFS(Entladung!$D$17:$D$1001,Entladung!$B$17:$B$1001,'Ergebnis (detailliert)'!B289))</f>
        <v/>
      </c>
      <c r="I289" s="89" t="str">
        <f>IF(ISBLANK(Entladung!B289),"",Entladung!D289)</f>
        <v/>
      </c>
      <c r="J289" s="88" t="str">
        <f>IF(ISBLANK(Beladung!B289),"",SUMIFS(Entladung!$F$17:$F$1001,Entladung!$B$17:$B$1001,'Ergebnis (detailliert)'!$B$17:$B$300))</f>
        <v/>
      </c>
      <c r="K289" s="13" t="str">
        <f>IFERROR(IF(B289="","",J289*'Ergebnis (detailliert)'!G289/'Ergebnis (detailliert)'!F289),0)</f>
        <v/>
      </c>
      <c r="L289" s="56" t="str">
        <f t="shared" si="4"/>
        <v/>
      </c>
      <c r="M289" s="57" t="str">
        <f>IF(B289="","",IF(LOOKUP(B289,Stammdaten!$A$17:$A$1001,Stammdaten!$G$17:$G$1001)="Nein",0,IF(ISBLANK(Beladung!B289),"",ROUND(MIN(G289,K289)*-1,2))))</f>
        <v/>
      </c>
    </row>
    <row r="290" spans="1:13" x14ac:dyDescent="0.25">
      <c r="A290" s="142" t="str">
        <f>_xlfn.IFNA(VLOOKUP(B290,Stammdaten!$A$17:$B$300,2,FALSE),"")</f>
        <v/>
      </c>
      <c r="B290" s="125" t="str">
        <f>IF(Beladung!B290="","",Beladung!B290)</f>
        <v/>
      </c>
      <c r="C290" s="124" t="str">
        <f>IF(Beladung!C290="","",Beladung!C290)</f>
        <v/>
      </c>
      <c r="D290" s="87" t="str">
        <f>IF(ISBLANK(Beladung!B290),"",SUMIFS(Beladung!$D$17:$D$300,Beladung!$B$17:$B$300,B290))</f>
        <v/>
      </c>
      <c r="E290" s="66" t="str">
        <f>IF(ISBLANK(Beladung!B290),"",Beladung!D290)</f>
        <v/>
      </c>
      <c r="F290" s="88" t="str">
        <f>IF(ISBLANK(Beladung!B290),"",SUMIFS(Beladung!$F$17:$F$1001,Beladung!$B$17:$B$1001,'Ergebnis (detailliert)'!B290))</f>
        <v/>
      </c>
      <c r="G290" s="67" t="str">
        <f>IF(ISBLANK(Beladung!B290),"",Beladung!F290)</f>
        <v/>
      </c>
      <c r="H290" s="88" t="str">
        <f>IF(ISBLANK(Beladung!B290),"",SUMIFS(Entladung!$D$17:$D$1001,Entladung!$B$17:$B$1001,'Ergebnis (detailliert)'!B290))</f>
        <v/>
      </c>
      <c r="I290" s="89" t="str">
        <f>IF(ISBLANK(Entladung!B290),"",Entladung!D290)</f>
        <v/>
      </c>
      <c r="J290" s="88" t="str">
        <f>IF(ISBLANK(Beladung!B290),"",SUMIFS(Entladung!$F$17:$F$1001,Entladung!$B$17:$B$1001,'Ergebnis (detailliert)'!$B$17:$B$300))</f>
        <v/>
      </c>
      <c r="K290" s="13" t="str">
        <f>IFERROR(IF(B290="","",J290*'Ergebnis (detailliert)'!G290/'Ergebnis (detailliert)'!F290),0)</f>
        <v/>
      </c>
      <c r="L290" s="56" t="str">
        <f t="shared" si="4"/>
        <v/>
      </c>
      <c r="M290" s="57" t="str">
        <f>IF(B290="","",IF(LOOKUP(B290,Stammdaten!$A$17:$A$1001,Stammdaten!$G$17:$G$1001)="Nein",0,IF(ISBLANK(Beladung!B290),"",ROUND(MIN(G290,K290)*-1,2))))</f>
        <v/>
      </c>
    </row>
    <row r="291" spans="1:13" x14ac:dyDescent="0.25">
      <c r="A291" s="142" t="str">
        <f>_xlfn.IFNA(VLOOKUP(B291,Stammdaten!$A$17:$B$300,2,FALSE),"")</f>
        <v/>
      </c>
      <c r="B291" s="125" t="str">
        <f>IF(Beladung!B291="","",Beladung!B291)</f>
        <v/>
      </c>
      <c r="C291" s="124" t="str">
        <f>IF(Beladung!C291="","",Beladung!C291)</f>
        <v/>
      </c>
      <c r="D291" s="87" t="str">
        <f>IF(ISBLANK(Beladung!B291),"",SUMIFS(Beladung!$D$17:$D$300,Beladung!$B$17:$B$300,B291))</f>
        <v/>
      </c>
      <c r="E291" s="66" t="str">
        <f>IF(ISBLANK(Beladung!B291),"",Beladung!D291)</f>
        <v/>
      </c>
      <c r="F291" s="88" t="str">
        <f>IF(ISBLANK(Beladung!B291),"",SUMIFS(Beladung!$F$17:$F$1001,Beladung!$B$17:$B$1001,'Ergebnis (detailliert)'!B291))</f>
        <v/>
      </c>
      <c r="G291" s="67" t="str">
        <f>IF(ISBLANK(Beladung!B291),"",Beladung!F291)</f>
        <v/>
      </c>
      <c r="H291" s="88" t="str">
        <f>IF(ISBLANK(Beladung!B291),"",SUMIFS(Entladung!$D$17:$D$1001,Entladung!$B$17:$B$1001,'Ergebnis (detailliert)'!B291))</f>
        <v/>
      </c>
      <c r="I291" s="89" t="str">
        <f>IF(ISBLANK(Entladung!B291),"",Entladung!D291)</f>
        <v/>
      </c>
      <c r="J291" s="88" t="str">
        <f>IF(ISBLANK(Beladung!B291),"",SUMIFS(Entladung!$F$17:$F$1001,Entladung!$B$17:$B$1001,'Ergebnis (detailliert)'!$B$17:$B$300))</f>
        <v/>
      </c>
      <c r="K291" s="13" t="str">
        <f>IFERROR(IF(B291="","",J291*'Ergebnis (detailliert)'!G291/'Ergebnis (detailliert)'!F291),0)</f>
        <v/>
      </c>
      <c r="L291" s="56" t="str">
        <f t="shared" si="4"/>
        <v/>
      </c>
      <c r="M291" s="57" t="str">
        <f>IF(B291="","",IF(LOOKUP(B291,Stammdaten!$A$17:$A$1001,Stammdaten!$G$17:$G$1001)="Nein",0,IF(ISBLANK(Beladung!B291),"",ROUND(MIN(G291,K291)*-1,2))))</f>
        <v/>
      </c>
    </row>
    <row r="292" spans="1:13" x14ac:dyDescent="0.25">
      <c r="A292" s="142" t="str">
        <f>_xlfn.IFNA(VLOOKUP(B292,Stammdaten!$A$17:$B$300,2,FALSE),"")</f>
        <v/>
      </c>
      <c r="B292" s="125" t="str">
        <f>IF(Beladung!B292="","",Beladung!B292)</f>
        <v/>
      </c>
      <c r="C292" s="124" t="str">
        <f>IF(Beladung!C292="","",Beladung!C292)</f>
        <v/>
      </c>
      <c r="D292" s="87" t="str">
        <f>IF(ISBLANK(Beladung!B292),"",SUMIFS(Beladung!$D$17:$D$300,Beladung!$B$17:$B$300,B292))</f>
        <v/>
      </c>
      <c r="E292" s="66" t="str">
        <f>IF(ISBLANK(Beladung!B292),"",Beladung!D292)</f>
        <v/>
      </c>
      <c r="F292" s="88" t="str">
        <f>IF(ISBLANK(Beladung!B292),"",SUMIFS(Beladung!$F$17:$F$1001,Beladung!$B$17:$B$1001,'Ergebnis (detailliert)'!B292))</f>
        <v/>
      </c>
      <c r="G292" s="67" t="str">
        <f>IF(ISBLANK(Beladung!B292),"",Beladung!F292)</f>
        <v/>
      </c>
      <c r="H292" s="88" t="str">
        <f>IF(ISBLANK(Beladung!B292),"",SUMIFS(Entladung!$D$17:$D$1001,Entladung!$B$17:$B$1001,'Ergebnis (detailliert)'!B292))</f>
        <v/>
      </c>
      <c r="I292" s="89" t="str">
        <f>IF(ISBLANK(Entladung!B292),"",Entladung!D292)</f>
        <v/>
      </c>
      <c r="J292" s="88" t="str">
        <f>IF(ISBLANK(Beladung!B292),"",SUMIFS(Entladung!$F$17:$F$1001,Entladung!$B$17:$B$1001,'Ergebnis (detailliert)'!$B$17:$B$300))</f>
        <v/>
      </c>
      <c r="K292" s="13" t="str">
        <f>IFERROR(IF(B292="","",J292*'Ergebnis (detailliert)'!G292/'Ergebnis (detailliert)'!F292),0)</f>
        <v/>
      </c>
      <c r="L292" s="56" t="str">
        <f t="shared" si="4"/>
        <v/>
      </c>
      <c r="M292" s="57" t="str">
        <f>IF(B292="","",IF(LOOKUP(B292,Stammdaten!$A$17:$A$1001,Stammdaten!$G$17:$G$1001)="Nein",0,IF(ISBLANK(Beladung!B292),"",ROUND(MIN(G292,K292)*-1,2))))</f>
        <v/>
      </c>
    </row>
    <row r="293" spans="1:13" x14ac:dyDescent="0.25">
      <c r="A293" s="142" t="str">
        <f>_xlfn.IFNA(VLOOKUP(B293,Stammdaten!$A$17:$B$300,2,FALSE),"")</f>
        <v/>
      </c>
      <c r="B293" s="125" t="str">
        <f>IF(Beladung!B293="","",Beladung!B293)</f>
        <v/>
      </c>
      <c r="C293" s="124" t="str">
        <f>IF(Beladung!C293="","",Beladung!C293)</f>
        <v/>
      </c>
      <c r="D293" s="87" t="str">
        <f>IF(ISBLANK(Beladung!B293),"",SUMIFS(Beladung!$D$17:$D$300,Beladung!$B$17:$B$300,B293))</f>
        <v/>
      </c>
      <c r="E293" s="66" t="str">
        <f>IF(ISBLANK(Beladung!B293),"",Beladung!D293)</f>
        <v/>
      </c>
      <c r="F293" s="88" t="str">
        <f>IF(ISBLANK(Beladung!B293),"",SUMIFS(Beladung!$F$17:$F$1001,Beladung!$B$17:$B$1001,'Ergebnis (detailliert)'!B293))</f>
        <v/>
      </c>
      <c r="G293" s="67" t="str">
        <f>IF(ISBLANK(Beladung!B293),"",Beladung!F293)</f>
        <v/>
      </c>
      <c r="H293" s="88" t="str">
        <f>IF(ISBLANK(Beladung!B293),"",SUMIFS(Entladung!$D$17:$D$1001,Entladung!$B$17:$B$1001,'Ergebnis (detailliert)'!B293))</f>
        <v/>
      </c>
      <c r="I293" s="89" t="str">
        <f>IF(ISBLANK(Entladung!B293),"",Entladung!D293)</f>
        <v/>
      </c>
      <c r="J293" s="88" t="str">
        <f>IF(ISBLANK(Beladung!B293),"",SUMIFS(Entladung!$F$17:$F$1001,Entladung!$B$17:$B$1001,'Ergebnis (detailliert)'!$B$17:$B$300))</f>
        <v/>
      </c>
      <c r="K293" s="13" t="str">
        <f>IFERROR(IF(B293="","",J293*'Ergebnis (detailliert)'!G293/'Ergebnis (detailliert)'!F293),0)</f>
        <v/>
      </c>
      <c r="L293" s="56" t="str">
        <f t="shared" si="4"/>
        <v/>
      </c>
      <c r="M293" s="57" t="str">
        <f>IF(B293="","",IF(LOOKUP(B293,Stammdaten!$A$17:$A$1001,Stammdaten!$G$17:$G$1001)="Nein",0,IF(ISBLANK(Beladung!B293),"",ROUND(MIN(G293,K293)*-1,2))))</f>
        <v/>
      </c>
    </row>
    <row r="294" spans="1:13" x14ac:dyDescent="0.25">
      <c r="A294" s="142" t="str">
        <f>_xlfn.IFNA(VLOOKUP(B294,Stammdaten!$A$17:$B$300,2,FALSE),"")</f>
        <v/>
      </c>
      <c r="B294" s="125" t="str">
        <f>IF(Beladung!B294="","",Beladung!B294)</f>
        <v/>
      </c>
      <c r="C294" s="124" t="str">
        <f>IF(Beladung!C294="","",Beladung!C294)</f>
        <v/>
      </c>
      <c r="D294" s="87" t="str">
        <f>IF(ISBLANK(Beladung!B294),"",SUMIFS(Beladung!$D$17:$D$300,Beladung!$B$17:$B$300,B294))</f>
        <v/>
      </c>
      <c r="E294" s="66" t="str">
        <f>IF(ISBLANK(Beladung!B294),"",Beladung!D294)</f>
        <v/>
      </c>
      <c r="F294" s="88" t="str">
        <f>IF(ISBLANK(Beladung!B294),"",SUMIFS(Beladung!$F$17:$F$1001,Beladung!$B$17:$B$1001,'Ergebnis (detailliert)'!B294))</f>
        <v/>
      </c>
      <c r="G294" s="67" t="str">
        <f>IF(ISBLANK(Beladung!B294),"",Beladung!F294)</f>
        <v/>
      </c>
      <c r="H294" s="88" t="str">
        <f>IF(ISBLANK(Beladung!B294),"",SUMIFS(Entladung!$D$17:$D$1001,Entladung!$B$17:$B$1001,'Ergebnis (detailliert)'!B294))</f>
        <v/>
      </c>
      <c r="I294" s="89" t="str">
        <f>IF(ISBLANK(Entladung!B294),"",Entladung!D294)</f>
        <v/>
      </c>
      <c r="J294" s="88" t="str">
        <f>IF(ISBLANK(Beladung!B294),"",SUMIFS(Entladung!$F$17:$F$1001,Entladung!$B$17:$B$1001,'Ergebnis (detailliert)'!$B$17:$B$300))</f>
        <v/>
      </c>
      <c r="K294" s="13" t="str">
        <f>IFERROR(IF(B294="","",J294*'Ergebnis (detailliert)'!G294/'Ergebnis (detailliert)'!F294),0)</f>
        <v/>
      </c>
      <c r="L294" s="56" t="str">
        <f t="shared" si="4"/>
        <v/>
      </c>
      <c r="M294" s="57" t="str">
        <f>IF(B294="","",IF(LOOKUP(B294,Stammdaten!$A$17:$A$1001,Stammdaten!$G$17:$G$1001)="Nein",0,IF(ISBLANK(Beladung!B294),"",ROUND(MIN(G294,K294)*-1,2))))</f>
        <v/>
      </c>
    </row>
    <row r="295" spans="1:13" x14ac:dyDescent="0.25">
      <c r="A295" s="142" t="str">
        <f>_xlfn.IFNA(VLOOKUP(B295,Stammdaten!$A$17:$B$300,2,FALSE),"")</f>
        <v/>
      </c>
      <c r="B295" s="125" t="str">
        <f>IF(Beladung!B295="","",Beladung!B295)</f>
        <v/>
      </c>
      <c r="C295" s="124" t="str">
        <f>IF(Beladung!C295="","",Beladung!C295)</f>
        <v/>
      </c>
      <c r="D295" s="87" t="str">
        <f>IF(ISBLANK(Beladung!B295),"",SUMIFS(Beladung!$D$17:$D$300,Beladung!$B$17:$B$300,B295))</f>
        <v/>
      </c>
      <c r="E295" s="66" t="str">
        <f>IF(ISBLANK(Beladung!B295),"",Beladung!D295)</f>
        <v/>
      </c>
      <c r="F295" s="88" t="str">
        <f>IF(ISBLANK(Beladung!B295),"",SUMIFS(Beladung!$F$17:$F$1001,Beladung!$B$17:$B$1001,'Ergebnis (detailliert)'!B295))</f>
        <v/>
      </c>
      <c r="G295" s="67" t="str">
        <f>IF(ISBLANK(Beladung!B295),"",Beladung!F295)</f>
        <v/>
      </c>
      <c r="H295" s="88" t="str">
        <f>IF(ISBLANK(Beladung!B295),"",SUMIFS(Entladung!$D$17:$D$1001,Entladung!$B$17:$B$1001,'Ergebnis (detailliert)'!B295))</f>
        <v/>
      </c>
      <c r="I295" s="89" t="str">
        <f>IF(ISBLANK(Entladung!B295),"",Entladung!D295)</f>
        <v/>
      </c>
      <c r="J295" s="88" t="str">
        <f>IF(ISBLANK(Beladung!B295),"",SUMIFS(Entladung!$F$17:$F$1001,Entladung!$B$17:$B$1001,'Ergebnis (detailliert)'!$B$17:$B$300))</f>
        <v/>
      </c>
      <c r="K295" s="13" t="str">
        <f>IFERROR(IF(B295="","",J295*'Ergebnis (detailliert)'!G295/'Ergebnis (detailliert)'!F295),0)</f>
        <v/>
      </c>
      <c r="L295" s="56" t="str">
        <f t="shared" si="4"/>
        <v/>
      </c>
      <c r="M295" s="57" t="str">
        <f>IF(B295="","",IF(LOOKUP(B295,Stammdaten!$A$17:$A$1001,Stammdaten!$G$17:$G$1001)="Nein",0,IF(ISBLANK(Beladung!B295),"",ROUND(MIN(G295,K295)*-1,2))))</f>
        <v/>
      </c>
    </row>
    <row r="296" spans="1:13" x14ac:dyDescent="0.25">
      <c r="A296" s="142" t="str">
        <f>_xlfn.IFNA(VLOOKUP(B296,Stammdaten!$A$17:$B$300,2,FALSE),"")</f>
        <v/>
      </c>
      <c r="B296" s="125" t="str">
        <f>IF(Beladung!B296="","",Beladung!B296)</f>
        <v/>
      </c>
      <c r="C296" s="124" t="str">
        <f>IF(Beladung!C296="","",Beladung!C296)</f>
        <v/>
      </c>
      <c r="D296" s="87" t="str">
        <f>IF(ISBLANK(Beladung!B296),"",SUMIFS(Beladung!$D$17:$D$300,Beladung!$B$17:$B$300,B296))</f>
        <v/>
      </c>
      <c r="E296" s="66" t="str">
        <f>IF(ISBLANK(Beladung!B296),"",Beladung!D296)</f>
        <v/>
      </c>
      <c r="F296" s="88" t="str">
        <f>IF(ISBLANK(Beladung!B296),"",SUMIFS(Beladung!$F$17:$F$1001,Beladung!$B$17:$B$1001,'Ergebnis (detailliert)'!B296))</f>
        <v/>
      </c>
      <c r="G296" s="67" t="str">
        <f>IF(ISBLANK(Beladung!B296),"",Beladung!F296)</f>
        <v/>
      </c>
      <c r="H296" s="88" t="str">
        <f>IF(ISBLANK(Beladung!B296),"",SUMIFS(Entladung!$D$17:$D$1001,Entladung!$B$17:$B$1001,'Ergebnis (detailliert)'!B296))</f>
        <v/>
      </c>
      <c r="I296" s="89" t="str">
        <f>IF(ISBLANK(Entladung!B296),"",Entladung!D296)</f>
        <v/>
      </c>
      <c r="J296" s="88" t="str">
        <f>IF(ISBLANK(Beladung!B296),"",SUMIFS(Entladung!$F$17:$F$1001,Entladung!$B$17:$B$1001,'Ergebnis (detailliert)'!$B$17:$B$300))</f>
        <v/>
      </c>
      <c r="K296" s="13" t="str">
        <f>IFERROR(IF(B296="","",J296*'Ergebnis (detailliert)'!G296/'Ergebnis (detailliert)'!F296),0)</f>
        <v/>
      </c>
      <c r="L296" s="56" t="str">
        <f t="shared" si="4"/>
        <v/>
      </c>
      <c r="M296" s="57" t="str">
        <f>IF(B296="","",IF(LOOKUP(B296,Stammdaten!$A$17:$A$1001,Stammdaten!$G$17:$G$1001)="Nein",0,IF(ISBLANK(Beladung!B296),"",ROUND(MIN(G296,K296)*-1,2))))</f>
        <v/>
      </c>
    </row>
    <row r="297" spans="1:13" x14ac:dyDescent="0.25">
      <c r="A297" s="142" t="str">
        <f>_xlfn.IFNA(VLOOKUP(B297,Stammdaten!$A$17:$B$300,2,FALSE),"")</f>
        <v/>
      </c>
      <c r="B297" s="125" t="str">
        <f>IF(Beladung!B297="","",Beladung!B297)</f>
        <v/>
      </c>
      <c r="C297" s="124" t="str">
        <f>IF(Beladung!C297="","",Beladung!C297)</f>
        <v/>
      </c>
      <c r="D297" s="87" t="str">
        <f>IF(ISBLANK(Beladung!B297),"",SUMIFS(Beladung!$D$17:$D$300,Beladung!$B$17:$B$300,B297))</f>
        <v/>
      </c>
      <c r="E297" s="66" t="str">
        <f>IF(ISBLANK(Beladung!B297),"",Beladung!D297)</f>
        <v/>
      </c>
      <c r="F297" s="88" t="str">
        <f>IF(ISBLANK(Beladung!B297),"",SUMIFS(Beladung!$F$17:$F$1001,Beladung!$B$17:$B$1001,'Ergebnis (detailliert)'!B297))</f>
        <v/>
      </c>
      <c r="G297" s="67" t="str">
        <f>IF(ISBLANK(Beladung!B297),"",Beladung!F297)</f>
        <v/>
      </c>
      <c r="H297" s="88" t="str">
        <f>IF(ISBLANK(Beladung!B297),"",SUMIFS(Entladung!$D$17:$D$1001,Entladung!$B$17:$B$1001,'Ergebnis (detailliert)'!B297))</f>
        <v/>
      </c>
      <c r="I297" s="89" t="str">
        <f>IF(ISBLANK(Entladung!B297),"",Entladung!D297)</f>
        <v/>
      </c>
      <c r="J297" s="88" t="str">
        <f>IF(ISBLANK(Beladung!B297),"",SUMIFS(Entladung!$F$17:$F$1001,Entladung!$B$17:$B$1001,'Ergebnis (detailliert)'!$B$17:$B$300))</f>
        <v/>
      </c>
      <c r="K297" s="13" t="str">
        <f>IFERROR(IF(B297="","",J297*'Ergebnis (detailliert)'!G297/'Ergebnis (detailliert)'!F297),0)</f>
        <v/>
      </c>
      <c r="L297" s="56" t="str">
        <f t="shared" si="4"/>
        <v/>
      </c>
      <c r="M297" s="57" t="str">
        <f>IF(B297="","",IF(LOOKUP(B297,Stammdaten!$A$17:$A$1001,Stammdaten!$G$17:$G$1001)="Nein",0,IF(ISBLANK(Beladung!B297),"",ROUND(MIN(G297,K297)*-1,2))))</f>
        <v/>
      </c>
    </row>
    <row r="298" spans="1:13" x14ac:dyDescent="0.25">
      <c r="A298" s="142" t="str">
        <f>_xlfn.IFNA(VLOOKUP(B298,Stammdaten!$A$17:$B$300,2,FALSE),"")</f>
        <v/>
      </c>
      <c r="B298" s="125" t="str">
        <f>IF(Beladung!B298="","",Beladung!B298)</f>
        <v/>
      </c>
      <c r="C298" s="124" t="str">
        <f>IF(Beladung!C298="","",Beladung!C298)</f>
        <v/>
      </c>
      <c r="D298" s="87" t="str">
        <f>IF(ISBLANK(Beladung!B298),"",SUMIFS(Beladung!$D$17:$D$300,Beladung!$B$17:$B$300,B298))</f>
        <v/>
      </c>
      <c r="E298" s="66" t="str">
        <f>IF(ISBLANK(Beladung!B298),"",Beladung!D298)</f>
        <v/>
      </c>
      <c r="F298" s="88" t="str">
        <f>IF(ISBLANK(Beladung!B298),"",SUMIFS(Beladung!$F$17:$F$1001,Beladung!$B$17:$B$1001,'Ergebnis (detailliert)'!B298))</f>
        <v/>
      </c>
      <c r="G298" s="67" t="str">
        <f>IF(ISBLANK(Beladung!B298),"",Beladung!F298)</f>
        <v/>
      </c>
      <c r="H298" s="88" t="str">
        <f>IF(ISBLANK(Beladung!B298),"",SUMIFS(Entladung!$D$17:$D$1001,Entladung!$B$17:$B$1001,'Ergebnis (detailliert)'!B298))</f>
        <v/>
      </c>
      <c r="I298" s="89" t="str">
        <f>IF(ISBLANK(Entladung!B298),"",Entladung!D298)</f>
        <v/>
      </c>
      <c r="J298" s="88" t="str">
        <f>IF(ISBLANK(Beladung!B298),"",SUMIFS(Entladung!$F$17:$F$1001,Entladung!$B$17:$B$1001,'Ergebnis (detailliert)'!$B$17:$B$300))</f>
        <v/>
      </c>
      <c r="K298" s="13" t="str">
        <f>IFERROR(IF(B298="","",J298*'Ergebnis (detailliert)'!G298/'Ergebnis (detailliert)'!F298),0)</f>
        <v/>
      </c>
      <c r="L298" s="56" t="str">
        <f t="shared" si="4"/>
        <v/>
      </c>
      <c r="M298" s="57" t="str">
        <f>IF(B298="","",IF(LOOKUP(B298,Stammdaten!$A$17:$A$1001,Stammdaten!$G$17:$G$1001)="Nein",0,IF(ISBLANK(Beladung!B298),"",ROUND(MIN(G298,K298)*-1,2))))</f>
        <v/>
      </c>
    </row>
    <row r="299" spans="1:13" x14ac:dyDescent="0.25">
      <c r="A299" s="142" t="str">
        <f>_xlfn.IFNA(VLOOKUP(B299,Stammdaten!$A$17:$B$300,2,FALSE),"")</f>
        <v/>
      </c>
      <c r="B299" s="125" t="str">
        <f>IF(Beladung!B299="","",Beladung!B299)</f>
        <v/>
      </c>
      <c r="C299" s="124" t="str">
        <f>IF(Beladung!C299="","",Beladung!C299)</f>
        <v/>
      </c>
      <c r="D299" s="87" t="str">
        <f>IF(ISBLANK(Beladung!B299),"",SUMIFS(Beladung!$D$17:$D$300,Beladung!$B$17:$B$300,B299))</f>
        <v/>
      </c>
      <c r="E299" s="66" t="str">
        <f>IF(ISBLANK(Beladung!B299),"",Beladung!D299)</f>
        <v/>
      </c>
      <c r="F299" s="88" t="str">
        <f>IF(ISBLANK(Beladung!B299),"",SUMIFS(Beladung!$F$17:$F$1001,Beladung!$B$17:$B$1001,'Ergebnis (detailliert)'!B299))</f>
        <v/>
      </c>
      <c r="G299" s="67" t="str">
        <f>IF(ISBLANK(Beladung!B299),"",Beladung!F299)</f>
        <v/>
      </c>
      <c r="H299" s="88" t="str">
        <f>IF(ISBLANK(Beladung!B299),"",SUMIFS(Entladung!$D$17:$D$1001,Entladung!$B$17:$B$1001,'Ergebnis (detailliert)'!B299))</f>
        <v/>
      </c>
      <c r="I299" s="89" t="str">
        <f>IF(ISBLANK(Entladung!B299),"",Entladung!D299)</f>
        <v/>
      </c>
      <c r="J299" s="88" t="str">
        <f>IF(ISBLANK(Beladung!B299),"",SUMIFS(Entladung!$F$17:$F$1001,Entladung!$B$17:$B$1001,'Ergebnis (detailliert)'!$B$17:$B$300))</f>
        <v/>
      </c>
      <c r="K299" s="13" t="str">
        <f>IFERROR(IF(B299="","",J299*'Ergebnis (detailliert)'!G299/'Ergebnis (detailliert)'!F299),0)</f>
        <v/>
      </c>
      <c r="L299" s="56" t="str">
        <f t="shared" si="4"/>
        <v/>
      </c>
      <c r="M299" s="57" t="str">
        <f>IF(B299="","",IF(LOOKUP(B299,Stammdaten!$A$17:$A$1001,Stammdaten!$G$17:$G$1001)="Nein",0,IF(ISBLANK(Beladung!B299),"",ROUND(MIN(G299,K299)*-1,2))))</f>
        <v/>
      </c>
    </row>
    <row r="300" spans="1:13" x14ac:dyDescent="0.25">
      <c r="A300" s="142" t="str">
        <f>_xlfn.IFNA(VLOOKUP(B300,Stammdaten!$A$17:$B$300,2,FALSE),"")</f>
        <v/>
      </c>
      <c r="B300" s="125" t="str">
        <f>IF(Beladung!B300="","",Beladung!B300)</f>
        <v/>
      </c>
      <c r="C300" s="124" t="str">
        <f>IF(Beladung!C300="","",Beladung!C300)</f>
        <v/>
      </c>
      <c r="D300" s="87" t="str">
        <f>IF(ISBLANK(Beladung!B300),"",SUMIFS(Beladung!$D$17:$D$300,Beladung!$B$17:$B$300,B300))</f>
        <v/>
      </c>
      <c r="E300" s="66" t="str">
        <f>IF(ISBLANK(Beladung!B300),"",Beladung!D300)</f>
        <v/>
      </c>
      <c r="F300" s="88" t="str">
        <f>IF(ISBLANK(Beladung!B300),"",SUMIFS(Beladung!$F$17:$F$1001,Beladung!$B$17:$B$1001,'Ergebnis (detailliert)'!B300))</f>
        <v/>
      </c>
      <c r="G300" s="67" t="str">
        <f>IF(ISBLANK(Beladung!B300),"",Beladung!F300)</f>
        <v/>
      </c>
      <c r="H300" s="88" t="str">
        <f>IF(ISBLANK(Beladung!B300),"",SUMIFS(Entladung!$D$17:$D$1001,Entladung!$B$17:$B$1001,'Ergebnis (detailliert)'!B300))</f>
        <v/>
      </c>
      <c r="I300" s="89" t="str">
        <f>IF(ISBLANK(Entladung!B300),"",Entladung!D300)</f>
        <v/>
      </c>
      <c r="J300" s="88" t="str">
        <f>IF(ISBLANK(Beladung!B300),"",SUMIFS(Entladung!$F$17:$F$1001,Entladung!$B$17:$B$1001,'Ergebnis (detailliert)'!$B$17:$B$300))</f>
        <v/>
      </c>
      <c r="K300" s="13" t="str">
        <f>IFERROR(IF(B300="","",J300*'Ergebnis (detailliert)'!G300/'Ergebnis (detailliert)'!F300),0)</f>
        <v/>
      </c>
      <c r="L300" s="56" t="str">
        <f t="shared" si="4"/>
        <v/>
      </c>
      <c r="M300" s="57" t="str">
        <f>IF(B300="","",IF(LOOKUP(B300,Stammdaten!$A$17:$A$1001,Stammdaten!$G$17:$G$1001)="Nein",0,IF(ISBLANK(Beladung!B300),"",ROUND(MIN(G300,K300)*-1,2))))</f>
        <v/>
      </c>
    </row>
    <row r="301" spans="1:13" x14ac:dyDescent="0.25">
      <c r="A301" s="142" t="str">
        <f>_xlfn.IFNA(VLOOKUP(B301,Stammdaten!$A$17:$B$300,2,FALSE),"")</f>
        <v/>
      </c>
      <c r="B301" s="125" t="str">
        <f>IF(Beladung!B301="","",Beladung!B301)</f>
        <v/>
      </c>
      <c r="C301" s="124" t="str">
        <f>IF(Beladung!C301="","",Beladung!C301)</f>
        <v/>
      </c>
      <c r="D301" s="87" t="str">
        <f>IF(ISBLANK(Beladung!B301),"",SUMIFS(Beladung!$D$17:$D$300,Beladung!$B$17:$B$300,B301))</f>
        <v/>
      </c>
      <c r="E301" s="66" t="str">
        <f>IF(ISBLANK(Beladung!B301),"",Beladung!D301)</f>
        <v/>
      </c>
      <c r="F301" s="88" t="str">
        <f>IF(ISBLANK(Beladung!B301),"",SUMIFS(Beladung!$F$17:$F$1001,Beladung!$B$17:$B$1001,'Ergebnis (detailliert)'!B301))</f>
        <v/>
      </c>
      <c r="G301" s="67" t="str">
        <f>IF(ISBLANK(Beladung!B301),"",Beladung!F301)</f>
        <v/>
      </c>
      <c r="H301" s="88" t="str">
        <f>IF(ISBLANK(Beladung!B301),"",SUMIFS(Entladung!$D$17:$D$1001,Entladung!$B$17:$B$1001,'Ergebnis (detailliert)'!B301))</f>
        <v/>
      </c>
      <c r="I301" s="89" t="str">
        <f>IF(ISBLANK(Entladung!B301),"",Entladung!D301)</f>
        <v/>
      </c>
      <c r="J301" s="88" t="str">
        <f>IF(ISBLANK(Beladung!B301),"",SUMIFS(Entladung!$F$17:$F$1001,Entladung!$B$17:$B$1001,'Ergebnis (detailliert)'!$B$17:$B$300))</f>
        <v/>
      </c>
      <c r="K301" s="13" t="str">
        <f>IFERROR(IF(B301="","",J301*'Ergebnis (detailliert)'!G301/'Ergebnis (detailliert)'!F301),0)</f>
        <v/>
      </c>
      <c r="L301" s="56" t="str">
        <f t="shared" si="4"/>
        <v/>
      </c>
      <c r="M301" s="57" t="str">
        <f>IF(B301="","",IF(LOOKUP(B301,Stammdaten!$A$17:$A$1001,Stammdaten!$G$17:$G$1001)="Nein",0,IF(ISBLANK(Beladung!B301),"",ROUND(MIN(G301,K301)*-1,2))))</f>
        <v/>
      </c>
    </row>
    <row r="302" spans="1:13" x14ac:dyDescent="0.25">
      <c r="A302" s="142" t="str">
        <f>_xlfn.IFNA(VLOOKUP(B302,Stammdaten!$A$17:$B$300,2,FALSE),"")</f>
        <v/>
      </c>
      <c r="B302" s="125" t="str">
        <f>IF(Beladung!B302="","",Beladung!B302)</f>
        <v/>
      </c>
      <c r="C302" s="124" t="str">
        <f>IF(Beladung!C302="","",Beladung!C302)</f>
        <v/>
      </c>
      <c r="D302" s="87" t="str">
        <f>IF(ISBLANK(Beladung!B302),"",SUMIFS(Beladung!$D$17:$D$300,Beladung!$B$17:$B$300,B302))</f>
        <v/>
      </c>
      <c r="E302" s="66" t="str">
        <f>IF(ISBLANK(Beladung!B302),"",Beladung!D302)</f>
        <v/>
      </c>
      <c r="F302" s="88" t="str">
        <f>IF(ISBLANK(Beladung!B302),"",SUMIFS(Beladung!$F$17:$F$1001,Beladung!$B$17:$B$1001,'Ergebnis (detailliert)'!B302))</f>
        <v/>
      </c>
      <c r="G302" s="67" t="str">
        <f>IF(ISBLANK(Beladung!B302),"",Beladung!F302)</f>
        <v/>
      </c>
      <c r="H302" s="88" t="str">
        <f>IF(ISBLANK(Beladung!B302),"",SUMIFS(Entladung!$D$17:$D$1001,Entladung!$B$17:$B$1001,'Ergebnis (detailliert)'!B302))</f>
        <v/>
      </c>
      <c r="I302" s="89" t="str">
        <f>IF(ISBLANK(Entladung!B302),"",Entladung!D302)</f>
        <v/>
      </c>
      <c r="J302" s="88" t="str">
        <f>IF(ISBLANK(Beladung!B302),"",SUMIFS(Entladung!$F$17:$F$1001,Entladung!$B$17:$B$1001,'Ergebnis (detailliert)'!$B$17:$B$300))</f>
        <v/>
      </c>
      <c r="K302" s="13" t="str">
        <f>IFERROR(IF(B302="","",J302*'Ergebnis (detailliert)'!G302/'Ergebnis (detailliert)'!F302),0)</f>
        <v/>
      </c>
      <c r="L302" s="56" t="str">
        <f t="shared" si="4"/>
        <v/>
      </c>
      <c r="M302" s="57" t="str">
        <f>IF(B302="","",IF(LOOKUP(B302,Stammdaten!$A$17:$A$1001,Stammdaten!$G$17:$G$1001)="Nein",0,IF(ISBLANK(Beladung!B302),"",ROUND(MIN(G302,K302)*-1,2))))</f>
        <v/>
      </c>
    </row>
    <row r="303" spans="1:13" x14ac:dyDescent="0.25">
      <c r="A303" s="142" t="str">
        <f>_xlfn.IFNA(VLOOKUP(B303,Stammdaten!$A$17:$B$300,2,FALSE),"")</f>
        <v/>
      </c>
      <c r="B303" s="125" t="str">
        <f>IF(Beladung!B303="","",Beladung!B303)</f>
        <v/>
      </c>
      <c r="C303" s="124" t="str">
        <f>IF(Beladung!C303="","",Beladung!C303)</f>
        <v/>
      </c>
      <c r="D303" s="87" t="str">
        <f>IF(ISBLANK(Beladung!B303),"",SUMIFS(Beladung!$D$17:$D$300,Beladung!$B$17:$B$300,B303))</f>
        <v/>
      </c>
      <c r="E303" s="66" t="str">
        <f>IF(ISBLANK(Beladung!B303),"",Beladung!D303)</f>
        <v/>
      </c>
      <c r="F303" s="88" t="str">
        <f>IF(ISBLANK(Beladung!B303),"",SUMIFS(Beladung!$F$17:$F$1001,Beladung!$B$17:$B$1001,'Ergebnis (detailliert)'!B303))</f>
        <v/>
      </c>
      <c r="G303" s="67" t="str">
        <f>IF(ISBLANK(Beladung!B303),"",Beladung!F303)</f>
        <v/>
      </c>
      <c r="H303" s="88" t="str">
        <f>IF(ISBLANK(Beladung!B303),"",SUMIFS(Entladung!$D$17:$D$1001,Entladung!$B$17:$B$1001,'Ergebnis (detailliert)'!B303))</f>
        <v/>
      </c>
      <c r="I303" s="89" t="str">
        <f>IF(ISBLANK(Entladung!B303),"",Entladung!D303)</f>
        <v/>
      </c>
      <c r="J303" s="88" t="str">
        <f>IF(ISBLANK(Beladung!B303),"",SUMIFS(Entladung!$F$17:$F$1001,Entladung!$B$17:$B$1001,'Ergebnis (detailliert)'!$B$17:$B$300))</f>
        <v/>
      </c>
      <c r="K303" s="13" t="str">
        <f>IFERROR(IF(B303="","",J303*'Ergebnis (detailliert)'!G303/'Ergebnis (detailliert)'!F303),0)</f>
        <v/>
      </c>
      <c r="L303" s="56" t="str">
        <f t="shared" si="4"/>
        <v/>
      </c>
      <c r="M303" s="57" t="str">
        <f>IF(B303="","",IF(LOOKUP(B303,Stammdaten!$A$17:$A$1001,Stammdaten!$G$17:$G$1001)="Nein",0,IF(ISBLANK(Beladung!B303),"",ROUND(MIN(G303,K303)*-1,2))))</f>
        <v/>
      </c>
    </row>
    <row r="304" spans="1:13" x14ac:dyDescent="0.25">
      <c r="A304" s="142" t="str">
        <f>_xlfn.IFNA(VLOOKUP(B304,Stammdaten!$A$17:$B$300,2,FALSE),"")</f>
        <v/>
      </c>
      <c r="B304" s="125" t="str">
        <f>IF(Beladung!B304="","",Beladung!B304)</f>
        <v/>
      </c>
      <c r="C304" s="124" t="str">
        <f>IF(Beladung!C304="","",Beladung!C304)</f>
        <v/>
      </c>
      <c r="D304" s="87" t="str">
        <f>IF(ISBLANK(Beladung!B304),"",SUMIFS(Beladung!$D$17:$D$300,Beladung!$B$17:$B$300,B304))</f>
        <v/>
      </c>
      <c r="E304" s="66" t="str">
        <f>IF(ISBLANK(Beladung!B304),"",Beladung!D304)</f>
        <v/>
      </c>
      <c r="F304" s="88" t="str">
        <f>IF(ISBLANK(Beladung!B304),"",SUMIFS(Beladung!$F$17:$F$1001,Beladung!$B$17:$B$1001,'Ergebnis (detailliert)'!B304))</f>
        <v/>
      </c>
      <c r="G304" s="67" t="str">
        <f>IF(ISBLANK(Beladung!B304),"",Beladung!F304)</f>
        <v/>
      </c>
      <c r="H304" s="88" t="str">
        <f>IF(ISBLANK(Beladung!B304),"",SUMIFS(Entladung!$D$17:$D$1001,Entladung!$B$17:$B$1001,'Ergebnis (detailliert)'!B304))</f>
        <v/>
      </c>
      <c r="I304" s="89" t="str">
        <f>IF(ISBLANK(Entladung!B304),"",Entladung!D304)</f>
        <v/>
      </c>
      <c r="J304" s="88" t="str">
        <f>IF(ISBLANK(Beladung!B304),"",SUMIFS(Entladung!$F$17:$F$1001,Entladung!$B$17:$B$1001,'Ergebnis (detailliert)'!$B$17:$B$300))</f>
        <v/>
      </c>
      <c r="K304" s="13" t="str">
        <f>IFERROR(IF(B304="","",J304*'Ergebnis (detailliert)'!G304/'Ergebnis (detailliert)'!F304),0)</f>
        <v/>
      </c>
      <c r="L304" s="56" t="str">
        <f t="shared" si="4"/>
        <v/>
      </c>
      <c r="M304" s="57" t="str">
        <f>IF(B304="","",IF(LOOKUP(B304,Stammdaten!$A$17:$A$1001,Stammdaten!$G$17:$G$1001)="Nein",0,IF(ISBLANK(Beladung!B304),"",ROUND(MIN(G304,K304)*-1,2))))</f>
        <v/>
      </c>
    </row>
    <row r="305" spans="1:13" x14ac:dyDescent="0.25">
      <c r="A305" s="142" t="str">
        <f>_xlfn.IFNA(VLOOKUP(B305,Stammdaten!$A$17:$B$300,2,FALSE),"")</f>
        <v/>
      </c>
      <c r="B305" s="125" t="str">
        <f>IF(Beladung!B305="","",Beladung!B305)</f>
        <v/>
      </c>
      <c r="C305" s="124" t="str">
        <f>IF(Beladung!C305="","",Beladung!C305)</f>
        <v/>
      </c>
      <c r="D305" s="87" t="str">
        <f>IF(ISBLANK(Beladung!B305),"",SUMIFS(Beladung!$D$17:$D$300,Beladung!$B$17:$B$300,B305))</f>
        <v/>
      </c>
      <c r="E305" s="66" t="str">
        <f>IF(ISBLANK(Beladung!B305),"",Beladung!D305)</f>
        <v/>
      </c>
      <c r="F305" s="88" t="str">
        <f>IF(ISBLANK(Beladung!B305),"",SUMIFS(Beladung!$F$17:$F$1001,Beladung!$B$17:$B$1001,'Ergebnis (detailliert)'!B305))</f>
        <v/>
      </c>
      <c r="G305" s="67" t="str">
        <f>IF(ISBLANK(Beladung!B305),"",Beladung!F305)</f>
        <v/>
      </c>
      <c r="H305" s="88" t="str">
        <f>IF(ISBLANK(Beladung!B305),"",SUMIFS(Entladung!$D$17:$D$1001,Entladung!$B$17:$B$1001,'Ergebnis (detailliert)'!B305))</f>
        <v/>
      </c>
      <c r="I305" s="89" t="str">
        <f>IF(ISBLANK(Entladung!B305),"",Entladung!D305)</f>
        <v/>
      </c>
      <c r="J305" s="88" t="str">
        <f>IF(ISBLANK(Beladung!B305),"",SUMIFS(Entladung!$F$17:$F$1001,Entladung!$B$17:$B$1001,'Ergebnis (detailliert)'!$B$17:$B$300))</f>
        <v/>
      </c>
      <c r="K305" s="13" t="str">
        <f>IFERROR(IF(B305="","",J305*'Ergebnis (detailliert)'!G305/'Ergebnis (detailliert)'!F305),0)</f>
        <v/>
      </c>
      <c r="L305" s="56" t="str">
        <f t="shared" si="4"/>
        <v/>
      </c>
      <c r="M305" s="57" t="str">
        <f>IF(B305="","",IF(LOOKUP(B305,Stammdaten!$A$17:$A$1001,Stammdaten!$G$17:$G$1001)="Nein",0,IF(ISBLANK(Beladung!B305),"",ROUND(MIN(G305,K305)*-1,2))))</f>
        <v/>
      </c>
    </row>
    <row r="306" spans="1:13" x14ac:dyDescent="0.25">
      <c r="A306" s="142" t="str">
        <f>_xlfn.IFNA(VLOOKUP(B306,Stammdaten!$A$17:$B$300,2,FALSE),"")</f>
        <v/>
      </c>
      <c r="B306" s="125" t="str">
        <f>IF(Beladung!B306="","",Beladung!B306)</f>
        <v/>
      </c>
      <c r="C306" s="124" t="str">
        <f>IF(Beladung!C306="","",Beladung!C306)</f>
        <v/>
      </c>
      <c r="D306" s="87" t="str">
        <f>IF(ISBLANK(Beladung!B306),"",SUMIFS(Beladung!$D$17:$D$300,Beladung!$B$17:$B$300,B306))</f>
        <v/>
      </c>
      <c r="E306" s="66" t="str">
        <f>IF(ISBLANK(Beladung!B306),"",Beladung!D306)</f>
        <v/>
      </c>
      <c r="F306" s="88" t="str">
        <f>IF(ISBLANK(Beladung!B306),"",SUMIFS(Beladung!$F$17:$F$1001,Beladung!$B$17:$B$1001,'Ergebnis (detailliert)'!B306))</f>
        <v/>
      </c>
      <c r="G306" s="67" t="str">
        <f>IF(ISBLANK(Beladung!B306),"",Beladung!F306)</f>
        <v/>
      </c>
      <c r="H306" s="88" t="str">
        <f>IF(ISBLANK(Beladung!B306),"",SUMIFS(Entladung!$D$17:$D$1001,Entladung!$B$17:$B$1001,'Ergebnis (detailliert)'!B306))</f>
        <v/>
      </c>
      <c r="I306" s="89" t="str">
        <f>IF(ISBLANK(Entladung!B306),"",Entladung!D306)</f>
        <v/>
      </c>
      <c r="J306" s="88" t="str">
        <f>IF(ISBLANK(Beladung!B306),"",SUMIFS(Entladung!$F$17:$F$1001,Entladung!$B$17:$B$1001,'Ergebnis (detailliert)'!$B$17:$B$300))</f>
        <v/>
      </c>
      <c r="K306" s="13" t="str">
        <f>IFERROR(IF(B306="","",J306*'Ergebnis (detailliert)'!G306/'Ergebnis (detailliert)'!F306),0)</f>
        <v/>
      </c>
      <c r="L306" s="56" t="str">
        <f t="shared" si="4"/>
        <v/>
      </c>
      <c r="M306" s="57" t="str">
        <f>IF(B306="","",IF(LOOKUP(B306,Stammdaten!$A$17:$A$1001,Stammdaten!$G$17:$G$1001)="Nein",0,IF(ISBLANK(Beladung!B306),"",ROUND(MIN(G306,K306)*-1,2))))</f>
        <v/>
      </c>
    </row>
    <row r="307" spans="1:13" x14ac:dyDescent="0.25">
      <c r="A307" s="142" t="str">
        <f>_xlfn.IFNA(VLOOKUP(B307,Stammdaten!$A$17:$B$300,2,FALSE),"")</f>
        <v/>
      </c>
      <c r="B307" s="125" t="str">
        <f>IF(Beladung!B307="","",Beladung!B307)</f>
        <v/>
      </c>
      <c r="C307" s="124" t="str">
        <f>IF(Beladung!C307="","",Beladung!C307)</f>
        <v/>
      </c>
      <c r="D307" s="87" t="str">
        <f>IF(ISBLANK(Beladung!B307),"",SUMIFS(Beladung!$D$17:$D$300,Beladung!$B$17:$B$300,B307))</f>
        <v/>
      </c>
      <c r="E307" s="66" t="str">
        <f>IF(ISBLANK(Beladung!B307),"",Beladung!D307)</f>
        <v/>
      </c>
      <c r="F307" s="88" t="str">
        <f>IF(ISBLANK(Beladung!B307),"",SUMIFS(Beladung!$F$17:$F$1001,Beladung!$B$17:$B$1001,'Ergebnis (detailliert)'!B307))</f>
        <v/>
      </c>
      <c r="G307" s="67" t="str">
        <f>IF(ISBLANK(Beladung!B307),"",Beladung!F307)</f>
        <v/>
      </c>
      <c r="H307" s="88" t="str">
        <f>IF(ISBLANK(Beladung!B307),"",SUMIFS(Entladung!$D$17:$D$1001,Entladung!$B$17:$B$1001,'Ergebnis (detailliert)'!B307))</f>
        <v/>
      </c>
      <c r="I307" s="89" t="str">
        <f>IF(ISBLANK(Entladung!B307),"",Entladung!D307)</f>
        <v/>
      </c>
      <c r="J307" s="88" t="str">
        <f>IF(ISBLANK(Beladung!B307),"",SUMIFS(Entladung!$F$17:$F$1001,Entladung!$B$17:$B$1001,'Ergebnis (detailliert)'!$B$17:$B$300))</f>
        <v/>
      </c>
      <c r="K307" s="13" t="str">
        <f>IFERROR(IF(B307="","",J307*'Ergebnis (detailliert)'!G307/'Ergebnis (detailliert)'!F307),0)</f>
        <v/>
      </c>
      <c r="L307" s="56" t="str">
        <f t="shared" si="4"/>
        <v/>
      </c>
      <c r="M307" s="57" t="str">
        <f>IF(B307="","",IF(LOOKUP(B307,Stammdaten!$A$17:$A$1001,Stammdaten!$G$17:$G$1001)="Nein",0,IF(ISBLANK(Beladung!B307),"",ROUND(MIN(G307,K307)*-1,2))))</f>
        <v/>
      </c>
    </row>
    <row r="308" spans="1:13" x14ac:dyDescent="0.25">
      <c r="A308" s="142" t="str">
        <f>_xlfn.IFNA(VLOOKUP(B308,Stammdaten!$A$17:$B$300,2,FALSE),"")</f>
        <v/>
      </c>
      <c r="B308" s="125" t="str">
        <f>IF(Beladung!B308="","",Beladung!B308)</f>
        <v/>
      </c>
      <c r="C308" s="124" t="str">
        <f>IF(Beladung!C308="","",Beladung!C308)</f>
        <v/>
      </c>
      <c r="D308" s="87" t="str">
        <f>IF(ISBLANK(Beladung!B308),"",SUMIFS(Beladung!$D$17:$D$300,Beladung!$B$17:$B$300,B308))</f>
        <v/>
      </c>
      <c r="E308" s="66" t="str">
        <f>IF(ISBLANK(Beladung!B308),"",Beladung!D308)</f>
        <v/>
      </c>
      <c r="F308" s="88" t="str">
        <f>IF(ISBLANK(Beladung!B308),"",SUMIFS(Beladung!$F$17:$F$1001,Beladung!$B$17:$B$1001,'Ergebnis (detailliert)'!B308))</f>
        <v/>
      </c>
      <c r="G308" s="67" t="str">
        <f>IF(ISBLANK(Beladung!B308),"",Beladung!F308)</f>
        <v/>
      </c>
      <c r="H308" s="88" t="str">
        <f>IF(ISBLANK(Beladung!B308),"",SUMIFS(Entladung!$D$17:$D$1001,Entladung!$B$17:$B$1001,'Ergebnis (detailliert)'!B308))</f>
        <v/>
      </c>
      <c r="I308" s="89" t="str">
        <f>IF(ISBLANK(Entladung!B308),"",Entladung!D308)</f>
        <v/>
      </c>
      <c r="J308" s="88" t="str">
        <f>IF(ISBLANK(Beladung!B308),"",SUMIFS(Entladung!$F$17:$F$1001,Entladung!$B$17:$B$1001,'Ergebnis (detailliert)'!$B$17:$B$300))</f>
        <v/>
      </c>
      <c r="K308" s="13" t="str">
        <f>IFERROR(IF(B308="","",J308*'Ergebnis (detailliert)'!G308/'Ergebnis (detailliert)'!F308),0)</f>
        <v/>
      </c>
      <c r="L308" s="56" t="str">
        <f t="shared" si="4"/>
        <v/>
      </c>
      <c r="M308" s="57" t="str">
        <f>IF(B308="","",IF(LOOKUP(B308,Stammdaten!$A$17:$A$1001,Stammdaten!$G$17:$G$1001)="Nein",0,IF(ISBLANK(Beladung!B308),"",ROUND(MIN(G308,K308)*-1,2))))</f>
        <v/>
      </c>
    </row>
    <row r="309" spans="1:13" x14ac:dyDescent="0.25">
      <c r="A309" s="142" t="str">
        <f>_xlfn.IFNA(VLOOKUP(B309,Stammdaten!$A$17:$B$300,2,FALSE),"")</f>
        <v/>
      </c>
      <c r="B309" s="125" t="str">
        <f>IF(Beladung!B309="","",Beladung!B309)</f>
        <v/>
      </c>
      <c r="C309" s="124" t="str">
        <f>IF(Beladung!C309="","",Beladung!C309)</f>
        <v/>
      </c>
      <c r="D309" s="87" t="str">
        <f>IF(ISBLANK(Beladung!B309),"",SUMIFS(Beladung!$D$17:$D$300,Beladung!$B$17:$B$300,B309))</f>
        <v/>
      </c>
      <c r="E309" s="66" t="str">
        <f>IF(ISBLANK(Beladung!B309),"",Beladung!D309)</f>
        <v/>
      </c>
      <c r="F309" s="88" t="str">
        <f>IF(ISBLANK(Beladung!B309),"",SUMIFS(Beladung!$F$17:$F$1001,Beladung!$B$17:$B$1001,'Ergebnis (detailliert)'!B309))</f>
        <v/>
      </c>
      <c r="G309" s="67" t="str">
        <f>IF(ISBLANK(Beladung!B309),"",Beladung!F309)</f>
        <v/>
      </c>
      <c r="H309" s="88" t="str">
        <f>IF(ISBLANK(Beladung!B309),"",SUMIFS(Entladung!$D$17:$D$1001,Entladung!$B$17:$B$1001,'Ergebnis (detailliert)'!B309))</f>
        <v/>
      </c>
      <c r="I309" s="89" t="str">
        <f>IF(ISBLANK(Entladung!B309),"",Entladung!D309)</f>
        <v/>
      </c>
      <c r="J309" s="88" t="str">
        <f>IF(ISBLANK(Beladung!B309),"",SUMIFS(Entladung!$F$17:$F$1001,Entladung!$B$17:$B$1001,'Ergebnis (detailliert)'!$B$17:$B$300))</f>
        <v/>
      </c>
      <c r="K309" s="13" t="str">
        <f>IFERROR(IF(B309="","",J309*'Ergebnis (detailliert)'!G309/'Ergebnis (detailliert)'!F309),0)</f>
        <v/>
      </c>
      <c r="L309" s="56" t="str">
        <f t="shared" si="4"/>
        <v/>
      </c>
      <c r="M309" s="57" t="str">
        <f>IF(B309="","",IF(LOOKUP(B309,Stammdaten!$A$17:$A$1001,Stammdaten!$G$17:$G$1001)="Nein",0,IF(ISBLANK(Beladung!B309),"",ROUND(MIN(G309,K309)*-1,2))))</f>
        <v/>
      </c>
    </row>
    <row r="310" spans="1:13" x14ac:dyDescent="0.25">
      <c r="A310" s="142" t="str">
        <f>_xlfn.IFNA(VLOOKUP(B310,Stammdaten!$A$17:$B$300,2,FALSE),"")</f>
        <v/>
      </c>
      <c r="B310" s="125" t="str">
        <f>IF(Beladung!B310="","",Beladung!B310)</f>
        <v/>
      </c>
      <c r="C310" s="124" t="str">
        <f>IF(Beladung!C310="","",Beladung!C310)</f>
        <v/>
      </c>
      <c r="D310" s="87" t="str">
        <f>IF(ISBLANK(Beladung!B310),"",SUMIFS(Beladung!$D$17:$D$300,Beladung!$B$17:$B$300,B310))</f>
        <v/>
      </c>
      <c r="E310" s="66" t="str">
        <f>IF(ISBLANK(Beladung!B310),"",Beladung!D310)</f>
        <v/>
      </c>
      <c r="F310" s="88" t="str">
        <f>IF(ISBLANK(Beladung!B310),"",SUMIFS(Beladung!$F$17:$F$1001,Beladung!$B$17:$B$1001,'Ergebnis (detailliert)'!B310))</f>
        <v/>
      </c>
      <c r="G310" s="67" t="str">
        <f>IF(ISBLANK(Beladung!B310),"",Beladung!F310)</f>
        <v/>
      </c>
      <c r="H310" s="88" t="str">
        <f>IF(ISBLANK(Beladung!B310),"",SUMIFS(Entladung!$D$17:$D$1001,Entladung!$B$17:$B$1001,'Ergebnis (detailliert)'!B310))</f>
        <v/>
      </c>
      <c r="I310" s="89" t="str">
        <f>IF(ISBLANK(Entladung!B310),"",Entladung!D310)</f>
        <v/>
      </c>
      <c r="J310" s="88" t="str">
        <f>IF(ISBLANK(Beladung!B310),"",SUMIFS(Entladung!$F$17:$F$1001,Entladung!$B$17:$B$1001,'Ergebnis (detailliert)'!$B$17:$B$300))</f>
        <v/>
      </c>
      <c r="K310" s="13" t="str">
        <f>IFERROR(IF(B310="","",J310*'Ergebnis (detailliert)'!G310/'Ergebnis (detailliert)'!F310),0)</f>
        <v/>
      </c>
      <c r="L310" s="56" t="str">
        <f t="shared" si="4"/>
        <v/>
      </c>
      <c r="M310" s="57" t="str">
        <f>IF(B310="","",IF(LOOKUP(B310,Stammdaten!$A$17:$A$1001,Stammdaten!$G$17:$G$1001)="Nein",0,IF(ISBLANK(Beladung!B310),"",ROUND(MIN(G310,K310)*-1,2))))</f>
        <v/>
      </c>
    </row>
    <row r="311" spans="1:13" x14ac:dyDescent="0.25">
      <c r="A311" s="142" t="str">
        <f>_xlfn.IFNA(VLOOKUP(B311,Stammdaten!$A$17:$B$300,2,FALSE),"")</f>
        <v/>
      </c>
      <c r="B311" s="125" t="str">
        <f>IF(Beladung!B311="","",Beladung!B311)</f>
        <v/>
      </c>
      <c r="C311" s="124" t="str">
        <f>IF(Beladung!C311="","",Beladung!C311)</f>
        <v/>
      </c>
      <c r="D311" s="87" t="str">
        <f>IF(ISBLANK(Beladung!B311),"",SUMIFS(Beladung!$D$17:$D$300,Beladung!$B$17:$B$300,B311))</f>
        <v/>
      </c>
      <c r="E311" s="66" t="str">
        <f>IF(ISBLANK(Beladung!B311),"",Beladung!D311)</f>
        <v/>
      </c>
      <c r="F311" s="88" t="str">
        <f>IF(ISBLANK(Beladung!B311),"",SUMIFS(Beladung!$F$17:$F$1001,Beladung!$B$17:$B$1001,'Ergebnis (detailliert)'!B311))</f>
        <v/>
      </c>
      <c r="G311" s="67" t="str">
        <f>IF(ISBLANK(Beladung!B311),"",Beladung!F311)</f>
        <v/>
      </c>
      <c r="H311" s="88" t="str">
        <f>IF(ISBLANK(Beladung!B311),"",SUMIFS(Entladung!$D$17:$D$1001,Entladung!$B$17:$B$1001,'Ergebnis (detailliert)'!B311))</f>
        <v/>
      </c>
      <c r="I311" s="89" t="str">
        <f>IF(ISBLANK(Entladung!B311),"",Entladung!D311)</f>
        <v/>
      </c>
      <c r="J311" s="88" t="str">
        <f>IF(ISBLANK(Beladung!B311),"",SUMIFS(Entladung!$F$17:$F$1001,Entladung!$B$17:$B$1001,'Ergebnis (detailliert)'!$B$17:$B$300))</f>
        <v/>
      </c>
      <c r="K311" s="13" t="str">
        <f>IFERROR(IF(B311="","",J311*'Ergebnis (detailliert)'!G311/'Ergebnis (detailliert)'!F311),0)</f>
        <v/>
      </c>
      <c r="L311" s="56" t="str">
        <f t="shared" si="4"/>
        <v/>
      </c>
      <c r="M311" s="57" t="str">
        <f>IF(B311="","",IF(LOOKUP(B311,Stammdaten!$A$17:$A$1001,Stammdaten!$G$17:$G$1001)="Nein",0,IF(ISBLANK(Beladung!B311),"",ROUND(MIN(G311,K311)*-1,2))))</f>
        <v/>
      </c>
    </row>
    <row r="312" spans="1:13" x14ac:dyDescent="0.25">
      <c r="A312" s="142" t="str">
        <f>_xlfn.IFNA(VLOOKUP(B312,Stammdaten!$A$17:$B$300,2,FALSE),"")</f>
        <v/>
      </c>
      <c r="B312" s="125" t="str">
        <f>IF(Beladung!B312="","",Beladung!B312)</f>
        <v/>
      </c>
      <c r="C312" s="124" t="str">
        <f>IF(Beladung!C312="","",Beladung!C312)</f>
        <v/>
      </c>
      <c r="D312" s="87" t="str">
        <f>IF(ISBLANK(Beladung!B312),"",SUMIFS(Beladung!$D$17:$D$300,Beladung!$B$17:$B$300,B312))</f>
        <v/>
      </c>
      <c r="E312" s="66" t="str">
        <f>IF(ISBLANK(Beladung!B312),"",Beladung!D312)</f>
        <v/>
      </c>
      <c r="F312" s="88" t="str">
        <f>IF(ISBLANK(Beladung!B312),"",SUMIFS(Beladung!$F$17:$F$1001,Beladung!$B$17:$B$1001,'Ergebnis (detailliert)'!B312))</f>
        <v/>
      </c>
      <c r="G312" s="67" t="str">
        <f>IF(ISBLANK(Beladung!B312),"",Beladung!F312)</f>
        <v/>
      </c>
      <c r="H312" s="88" t="str">
        <f>IF(ISBLANK(Beladung!B312),"",SUMIFS(Entladung!$D$17:$D$1001,Entladung!$B$17:$B$1001,'Ergebnis (detailliert)'!B312))</f>
        <v/>
      </c>
      <c r="I312" s="89" t="str">
        <f>IF(ISBLANK(Entladung!B312),"",Entladung!D312)</f>
        <v/>
      </c>
      <c r="J312" s="88" t="str">
        <f>IF(ISBLANK(Beladung!B312),"",SUMIFS(Entladung!$F$17:$F$1001,Entladung!$B$17:$B$1001,'Ergebnis (detailliert)'!$B$17:$B$300))</f>
        <v/>
      </c>
      <c r="K312" s="13" t="str">
        <f>IFERROR(IF(B312="","",J312*'Ergebnis (detailliert)'!G312/'Ergebnis (detailliert)'!F312),0)</f>
        <v/>
      </c>
      <c r="L312" s="56" t="str">
        <f t="shared" si="4"/>
        <v/>
      </c>
      <c r="M312" s="57" t="str">
        <f>IF(B312="","",IF(LOOKUP(B312,Stammdaten!$A$17:$A$1001,Stammdaten!$G$17:$G$1001)="Nein",0,IF(ISBLANK(Beladung!B312),"",ROUND(MIN(G312,K312)*-1,2))))</f>
        <v/>
      </c>
    </row>
    <row r="313" spans="1:13" x14ac:dyDescent="0.25">
      <c r="A313" s="142" t="str">
        <f>_xlfn.IFNA(VLOOKUP(B313,Stammdaten!$A$17:$B$300,2,FALSE),"")</f>
        <v/>
      </c>
      <c r="B313" s="125" t="str">
        <f>IF(Beladung!B313="","",Beladung!B313)</f>
        <v/>
      </c>
      <c r="C313" s="124" t="str">
        <f>IF(Beladung!C313="","",Beladung!C313)</f>
        <v/>
      </c>
      <c r="D313" s="87" t="str">
        <f>IF(ISBLANK(Beladung!B313),"",SUMIFS(Beladung!$D$17:$D$300,Beladung!$B$17:$B$300,B313))</f>
        <v/>
      </c>
      <c r="E313" s="66" t="str">
        <f>IF(ISBLANK(Beladung!B313),"",Beladung!D313)</f>
        <v/>
      </c>
      <c r="F313" s="88" t="str">
        <f>IF(ISBLANK(Beladung!B313),"",SUMIFS(Beladung!$F$17:$F$1001,Beladung!$B$17:$B$1001,'Ergebnis (detailliert)'!B313))</f>
        <v/>
      </c>
      <c r="G313" s="67" t="str">
        <f>IF(ISBLANK(Beladung!B313),"",Beladung!F313)</f>
        <v/>
      </c>
      <c r="H313" s="88" t="str">
        <f>IF(ISBLANK(Beladung!B313),"",SUMIFS(Entladung!$D$17:$D$1001,Entladung!$B$17:$B$1001,'Ergebnis (detailliert)'!B313))</f>
        <v/>
      </c>
      <c r="I313" s="89" t="str">
        <f>IF(ISBLANK(Entladung!B313),"",Entladung!D313)</f>
        <v/>
      </c>
      <c r="J313" s="88" t="str">
        <f>IF(ISBLANK(Beladung!B313),"",SUMIFS(Entladung!$F$17:$F$1001,Entladung!$B$17:$B$1001,'Ergebnis (detailliert)'!$B$17:$B$300))</f>
        <v/>
      </c>
      <c r="K313" s="13" t="str">
        <f>IFERROR(IF(B313="","",J313*'Ergebnis (detailliert)'!G313/'Ergebnis (detailliert)'!F313),0)</f>
        <v/>
      </c>
      <c r="L313" s="56" t="str">
        <f t="shared" si="4"/>
        <v/>
      </c>
      <c r="M313" s="57" t="str">
        <f>IF(B313="","",IF(LOOKUP(B313,Stammdaten!$A$17:$A$1001,Stammdaten!$G$17:$G$1001)="Nein",0,IF(ISBLANK(Beladung!B313),"",ROUND(MIN(G313,K313)*-1,2))))</f>
        <v/>
      </c>
    </row>
    <row r="314" spans="1:13" x14ac:dyDescent="0.25">
      <c r="A314" s="142" t="str">
        <f>_xlfn.IFNA(VLOOKUP(B314,Stammdaten!$A$17:$B$300,2,FALSE),"")</f>
        <v/>
      </c>
      <c r="B314" s="125" t="str">
        <f>IF(Beladung!B314="","",Beladung!B314)</f>
        <v/>
      </c>
      <c r="C314" s="124" t="str">
        <f>IF(Beladung!C314="","",Beladung!C314)</f>
        <v/>
      </c>
      <c r="D314" s="87" t="str">
        <f>IF(ISBLANK(Beladung!B314),"",SUMIFS(Beladung!$D$17:$D$300,Beladung!$B$17:$B$300,B314))</f>
        <v/>
      </c>
      <c r="E314" s="66" t="str">
        <f>IF(ISBLANK(Beladung!B314),"",Beladung!D314)</f>
        <v/>
      </c>
      <c r="F314" s="88" t="str">
        <f>IF(ISBLANK(Beladung!B314),"",SUMIFS(Beladung!$F$17:$F$1001,Beladung!$B$17:$B$1001,'Ergebnis (detailliert)'!B314))</f>
        <v/>
      </c>
      <c r="G314" s="67" t="str">
        <f>IF(ISBLANK(Beladung!B314),"",Beladung!F314)</f>
        <v/>
      </c>
      <c r="H314" s="88" t="str">
        <f>IF(ISBLANK(Beladung!B314),"",SUMIFS(Entladung!$D$17:$D$1001,Entladung!$B$17:$B$1001,'Ergebnis (detailliert)'!B314))</f>
        <v/>
      </c>
      <c r="I314" s="89" t="str">
        <f>IF(ISBLANK(Entladung!B314),"",Entladung!D314)</f>
        <v/>
      </c>
      <c r="J314" s="88" t="str">
        <f>IF(ISBLANK(Beladung!B314),"",SUMIFS(Entladung!$F$17:$F$1001,Entladung!$B$17:$B$1001,'Ergebnis (detailliert)'!$B$17:$B$300))</f>
        <v/>
      </c>
      <c r="K314" s="13" t="str">
        <f>IFERROR(IF(B314="","",J314*'Ergebnis (detailliert)'!G314/'Ergebnis (detailliert)'!F314),0)</f>
        <v/>
      </c>
      <c r="L314" s="56" t="str">
        <f t="shared" si="4"/>
        <v/>
      </c>
      <c r="M314" s="57" t="str">
        <f>IF(B314="","",IF(LOOKUP(B314,Stammdaten!$A$17:$A$1001,Stammdaten!$G$17:$G$1001)="Nein",0,IF(ISBLANK(Beladung!B314),"",ROUND(MIN(G314,K314)*-1,2))))</f>
        <v/>
      </c>
    </row>
    <row r="315" spans="1:13" x14ac:dyDescent="0.25">
      <c r="A315" s="142" t="str">
        <f>_xlfn.IFNA(VLOOKUP(B315,Stammdaten!$A$17:$B$300,2,FALSE),"")</f>
        <v/>
      </c>
      <c r="B315" s="125" t="str">
        <f>IF(Beladung!B315="","",Beladung!B315)</f>
        <v/>
      </c>
      <c r="C315" s="124" t="str">
        <f>IF(Beladung!C315="","",Beladung!C315)</f>
        <v/>
      </c>
      <c r="D315" s="87" t="str">
        <f>IF(ISBLANK(Beladung!B315),"",SUMIFS(Beladung!$D$17:$D$300,Beladung!$B$17:$B$300,B315))</f>
        <v/>
      </c>
      <c r="E315" s="66" t="str">
        <f>IF(ISBLANK(Beladung!B315),"",Beladung!D315)</f>
        <v/>
      </c>
      <c r="F315" s="88" t="str">
        <f>IF(ISBLANK(Beladung!B315),"",SUMIFS(Beladung!$F$17:$F$1001,Beladung!$B$17:$B$1001,'Ergebnis (detailliert)'!B315))</f>
        <v/>
      </c>
      <c r="G315" s="67" t="str">
        <f>IF(ISBLANK(Beladung!B315),"",Beladung!F315)</f>
        <v/>
      </c>
      <c r="H315" s="88" t="str">
        <f>IF(ISBLANK(Beladung!B315),"",SUMIFS(Entladung!$D$17:$D$1001,Entladung!$B$17:$B$1001,'Ergebnis (detailliert)'!B315))</f>
        <v/>
      </c>
      <c r="I315" s="89" t="str">
        <f>IF(ISBLANK(Entladung!B315),"",Entladung!D315)</f>
        <v/>
      </c>
      <c r="J315" s="88" t="str">
        <f>IF(ISBLANK(Beladung!B315),"",SUMIFS(Entladung!$F$17:$F$1001,Entladung!$B$17:$B$1001,'Ergebnis (detailliert)'!$B$17:$B$300))</f>
        <v/>
      </c>
      <c r="K315" s="13" t="str">
        <f>IFERROR(IF(B315="","",J315*'Ergebnis (detailliert)'!G315/'Ergebnis (detailliert)'!F315),0)</f>
        <v/>
      </c>
      <c r="L315" s="56" t="str">
        <f t="shared" si="4"/>
        <v/>
      </c>
      <c r="M315" s="57" t="str">
        <f>IF(B315="","",IF(LOOKUP(B315,Stammdaten!$A$17:$A$1001,Stammdaten!$G$17:$G$1001)="Nein",0,IF(ISBLANK(Beladung!B315),"",ROUND(MIN(G315,K315)*-1,2))))</f>
        <v/>
      </c>
    </row>
    <row r="316" spans="1:13" x14ac:dyDescent="0.25">
      <c r="A316" s="142" t="str">
        <f>_xlfn.IFNA(VLOOKUP(B316,Stammdaten!$A$17:$B$300,2,FALSE),"")</f>
        <v/>
      </c>
      <c r="B316" s="125" t="str">
        <f>IF(Beladung!B316="","",Beladung!B316)</f>
        <v/>
      </c>
      <c r="C316" s="124" t="str">
        <f>IF(Beladung!C316="","",Beladung!C316)</f>
        <v/>
      </c>
      <c r="D316" s="87" t="str">
        <f>IF(ISBLANK(Beladung!B316),"",SUMIFS(Beladung!$D$17:$D$300,Beladung!$B$17:$B$300,B316))</f>
        <v/>
      </c>
      <c r="E316" s="66" t="str">
        <f>IF(ISBLANK(Beladung!B316),"",Beladung!D316)</f>
        <v/>
      </c>
      <c r="F316" s="88" t="str">
        <f>IF(ISBLANK(Beladung!B316),"",SUMIFS(Beladung!$F$17:$F$1001,Beladung!$B$17:$B$1001,'Ergebnis (detailliert)'!B316))</f>
        <v/>
      </c>
      <c r="G316" s="67" t="str">
        <f>IF(ISBLANK(Beladung!B316),"",Beladung!F316)</f>
        <v/>
      </c>
      <c r="H316" s="88" t="str">
        <f>IF(ISBLANK(Beladung!B316),"",SUMIFS(Entladung!$D$17:$D$1001,Entladung!$B$17:$B$1001,'Ergebnis (detailliert)'!B316))</f>
        <v/>
      </c>
      <c r="I316" s="89" t="str">
        <f>IF(ISBLANK(Entladung!B316),"",Entladung!D316)</f>
        <v/>
      </c>
      <c r="J316" s="88" t="str">
        <f>IF(ISBLANK(Beladung!B316),"",SUMIFS(Entladung!$F$17:$F$1001,Entladung!$B$17:$B$1001,'Ergebnis (detailliert)'!$B$17:$B$300))</f>
        <v/>
      </c>
      <c r="K316" s="13" t="str">
        <f>IFERROR(IF(B316="","",J316*'Ergebnis (detailliert)'!G316/'Ergebnis (detailliert)'!F316),0)</f>
        <v/>
      </c>
      <c r="L316" s="56" t="str">
        <f t="shared" si="4"/>
        <v/>
      </c>
      <c r="M316" s="57" t="str">
        <f>IF(B316="","",IF(LOOKUP(B316,Stammdaten!$A$17:$A$1001,Stammdaten!$G$17:$G$1001)="Nein",0,IF(ISBLANK(Beladung!B316),"",ROUND(MIN(G316,K316)*-1,2))))</f>
        <v/>
      </c>
    </row>
    <row r="317" spans="1:13" x14ac:dyDescent="0.25">
      <c r="A317" s="142" t="str">
        <f>_xlfn.IFNA(VLOOKUP(B317,Stammdaten!$A$17:$B$300,2,FALSE),"")</f>
        <v/>
      </c>
      <c r="B317" s="125" t="str">
        <f>IF(Beladung!B317="","",Beladung!B317)</f>
        <v/>
      </c>
      <c r="C317" s="124" t="str">
        <f>IF(Beladung!C317="","",Beladung!C317)</f>
        <v/>
      </c>
      <c r="D317" s="87" t="str">
        <f>IF(ISBLANK(Beladung!B317),"",SUMIFS(Beladung!$D$17:$D$300,Beladung!$B$17:$B$300,B317))</f>
        <v/>
      </c>
      <c r="E317" s="66" t="str">
        <f>IF(ISBLANK(Beladung!B317),"",Beladung!D317)</f>
        <v/>
      </c>
      <c r="F317" s="88" t="str">
        <f>IF(ISBLANK(Beladung!B317),"",SUMIFS(Beladung!$F$17:$F$1001,Beladung!$B$17:$B$1001,'Ergebnis (detailliert)'!B317))</f>
        <v/>
      </c>
      <c r="G317" s="67" t="str">
        <f>IF(ISBLANK(Beladung!B317),"",Beladung!F317)</f>
        <v/>
      </c>
      <c r="H317" s="88" t="str">
        <f>IF(ISBLANK(Beladung!B317),"",SUMIFS(Entladung!$D$17:$D$1001,Entladung!$B$17:$B$1001,'Ergebnis (detailliert)'!B317))</f>
        <v/>
      </c>
      <c r="I317" s="89" t="str">
        <f>IF(ISBLANK(Entladung!B317),"",Entladung!D317)</f>
        <v/>
      </c>
      <c r="J317" s="88" t="str">
        <f>IF(ISBLANK(Beladung!B317),"",SUMIFS(Entladung!$F$17:$F$1001,Entladung!$B$17:$B$1001,'Ergebnis (detailliert)'!$B$17:$B$300))</f>
        <v/>
      </c>
      <c r="K317" s="13" t="str">
        <f>IFERROR(IF(B317="","",J317*'Ergebnis (detailliert)'!G317/'Ergebnis (detailliert)'!F317),0)</f>
        <v/>
      </c>
      <c r="L317" s="56" t="str">
        <f t="shared" si="4"/>
        <v/>
      </c>
      <c r="M317" s="57" t="str">
        <f>IF(B317="","",IF(LOOKUP(B317,Stammdaten!$A$17:$A$1001,Stammdaten!$G$17:$G$1001)="Nein",0,IF(ISBLANK(Beladung!B317),"",ROUND(MIN(G317,K317)*-1,2))))</f>
        <v/>
      </c>
    </row>
    <row r="318" spans="1:13" x14ac:dyDescent="0.25">
      <c r="A318" s="142" t="str">
        <f>_xlfn.IFNA(VLOOKUP(B318,Stammdaten!$A$17:$B$300,2,FALSE),"")</f>
        <v/>
      </c>
      <c r="B318" s="125" t="str">
        <f>IF(Beladung!B318="","",Beladung!B318)</f>
        <v/>
      </c>
      <c r="C318" s="124" t="str">
        <f>IF(Beladung!C318="","",Beladung!C318)</f>
        <v/>
      </c>
      <c r="D318" s="87" t="str">
        <f>IF(ISBLANK(Beladung!B318),"",SUMIFS(Beladung!$D$17:$D$300,Beladung!$B$17:$B$300,B318))</f>
        <v/>
      </c>
      <c r="E318" s="66" t="str">
        <f>IF(ISBLANK(Beladung!B318),"",Beladung!D318)</f>
        <v/>
      </c>
      <c r="F318" s="88" t="str">
        <f>IF(ISBLANK(Beladung!B318),"",SUMIFS(Beladung!$F$17:$F$1001,Beladung!$B$17:$B$1001,'Ergebnis (detailliert)'!B318))</f>
        <v/>
      </c>
      <c r="G318" s="67" t="str">
        <f>IF(ISBLANK(Beladung!B318),"",Beladung!F318)</f>
        <v/>
      </c>
      <c r="H318" s="88" t="str">
        <f>IF(ISBLANK(Beladung!B318),"",SUMIFS(Entladung!$D$17:$D$1001,Entladung!$B$17:$B$1001,'Ergebnis (detailliert)'!B318))</f>
        <v/>
      </c>
      <c r="I318" s="89" t="str">
        <f>IF(ISBLANK(Entladung!B318),"",Entladung!D318)</f>
        <v/>
      </c>
      <c r="J318" s="88" t="str">
        <f>IF(ISBLANK(Beladung!B318),"",SUMIFS(Entladung!$F$17:$F$1001,Entladung!$B$17:$B$1001,'Ergebnis (detailliert)'!$B$17:$B$300))</f>
        <v/>
      </c>
      <c r="K318" s="13" t="str">
        <f>IFERROR(IF(B318="","",J318*'Ergebnis (detailliert)'!G318/'Ergebnis (detailliert)'!F318),0)</f>
        <v/>
      </c>
      <c r="L318" s="56" t="str">
        <f t="shared" si="4"/>
        <v/>
      </c>
      <c r="M318" s="57" t="str">
        <f>IF(B318="","",IF(LOOKUP(B318,Stammdaten!$A$17:$A$1001,Stammdaten!$G$17:$G$1001)="Nein",0,IF(ISBLANK(Beladung!B318),"",ROUND(MIN(G318,K318)*-1,2))))</f>
        <v/>
      </c>
    </row>
    <row r="319" spans="1:13" x14ac:dyDescent="0.25">
      <c r="A319" s="142" t="str">
        <f>_xlfn.IFNA(VLOOKUP(B319,Stammdaten!$A$17:$B$300,2,FALSE),"")</f>
        <v/>
      </c>
      <c r="B319" s="125" t="str">
        <f>IF(Beladung!B319="","",Beladung!B319)</f>
        <v/>
      </c>
      <c r="C319" s="124" t="str">
        <f>IF(Beladung!C319="","",Beladung!C319)</f>
        <v/>
      </c>
      <c r="D319" s="87" t="str">
        <f>IF(ISBLANK(Beladung!B319),"",SUMIFS(Beladung!$D$17:$D$300,Beladung!$B$17:$B$300,B319))</f>
        <v/>
      </c>
      <c r="E319" s="66" t="str">
        <f>IF(ISBLANK(Beladung!B319),"",Beladung!D319)</f>
        <v/>
      </c>
      <c r="F319" s="88" t="str">
        <f>IF(ISBLANK(Beladung!B319),"",SUMIFS(Beladung!$F$17:$F$1001,Beladung!$B$17:$B$1001,'Ergebnis (detailliert)'!B319))</f>
        <v/>
      </c>
      <c r="G319" s="67" t="str">
        <f>IF(ISBLANK(Beladung!B319),"",Beladung!F319)</f>
        <v/>
      </c>
      <c r="H319" s="88" t="str">
        <f>IF(ISBLANK(Beladung!B319),"",SUMIFS(Entladung!$D$17:$D$1001,Entladung!$B$17:$B$1001,'Ergebnis (detailliert)'!B319))</f>
        <v/>
      </c>
      <c r="I319" s="89" t="str">
        <f>IF(ISBLANK(Entladung!B319),"",Entladung!D319)</f>
        <v/>
      </c>
      <c r="J319" s="88" t="str">
        <f>IF(ISBLANK(Beladung!B319),"",SUMIFS(Entladung!$F$17:$F$1001,Entladung!$B$17:$B$1001,'Ergebnis (detailliert)'!$B$17:$B$300))</f>
        <v/>
      </c>
      <c r="K319" s="13" t="str">
        <f>IFERROR(IF(B319="","",J319*'Ergebnis (detailliert)'!G319/'Ergebnis (detailliert)'!F319),0)</f>
        <v/>
      </c>
      <c r="L319" s="56" t="str">
        <f t="shared" si="4"/>
        <v/>
      </c>
      <c r="M319" s="57" t="str">
        <f>IF(B319="","",IF(LOOKUP(B319,Stammdaten!$A$17:$A$1001,Stammdaten!$G$17:$G$1001)="Nein",0,IF(ISBLANK(Beladung!B319),"",ROUND(MIN(G319,K319)*-1,2))))</f>
        <v/>
      </c>
    </row>
    <row r="320" spans="1:13" x14ac:dyDescent="0.25">
      <c r="A320" s="142" t="str">
        <f>_xlfn.IFNA(VLOOKUP(B320,Stammdaten!$A$17:$B$300,2,FALSE),"")</f>
        <v/>
      </c>
      <c r="B320" s="125" t="str">
        <f>IF(Beladung!B320="","",Beladung!B320)</f>
        <v/>
      </c>
      <c r="C320" s="124" t="str">
        <f>IF(Beladung!C320="","",Beladung!C320)</f>
        <v/>
      </c>
      <c r="D320" s="87" t="str">
        <f>IF(ISBLANK(Beladung!B320),"",SUMIFS(Beladung!$D$17:$D$300,Beladung!$B$17:$B$300,B320))</f>
        <v/>
      </c>
      <c r="E320" s="66" t="str">
        <f>IF(ISBLANK(Beladung!B320),"",Beladung!D320)</f>
        <v/>
      </c>
      <c r="F320" s="88" t="str">
        <f>IF(ISBLANK(Beladung!B320),"",SUMIFS(Beladung!$F$17:$F$1001,Beladung!$B$17:$B$1001,'Ergebnis (detailliert)'!B320))</f>
        <v/>
      </c>
      <c r="G320" s="67" t="str">
        <f>IF(ISBLANK(Beladung!B320),"",Beladung!F320)</f>
        <v/>
      </c>
      <c r="H320" s="88" t="str">
        <f>IF(ISBLANK(Beladung!B320),"",SUMIFS(Entladung!$D$17:$D$1001,Entladung!$B$17:$B$1001,'Ergebnis (detailliert)'!B320))</f>
        <v/>
      </c>
      <c r="I320" s="89" t="str">
        <f>IF(ISBLANK(Entladung!B320),"",Entladung!D320)</f>
        <v/>
      </c>
      <c r="J320" s="88" t="str">
        <f>IF(ISBLANK(Beladung!B320),"",SUMIFS(Entladung!$F$17:$F$1001,Entladung!$B$17:$B$1001,'Ergebnis (detailliert)'!$B$17:$B$300))</f>
        <v/>
      </c>
      <c r="K320" s="13" t="str">
        <f>IFERROR(IF(B320="","",J320*'Ergebnis (detailliert)'!G320/'Ergebnis (detailliert)'!F320),0)</f>
        <v/>
      </c>
      <c r="L320" s="56" t="str">
        <f t="shared" si="4"/>
        <v/>
      </c>
      <c r="M320" s="57" t="str">
        <f>IF(B320="","",IF(LOOKUP(B320,Stammdaten!$A$17:$A$1001,Stammdaten!$G$17:$G$1001)="Nein",0,IF(ISBLANK(Beladung!B320),"",ROUND(MIN(G320,K320)*-1,2))))</f>
        <v/>
      </c>
    </row>
    <row r="321" spans="1:13" x14ac:dyDescent="0.25">
      <c r="A321" s="142" t="str">
        <f>_xlfn.IFNA(VLOOKUP(B321,Stammdaten!$A$17:$B$300,2,FALSE),"")</f>
        <v/>
      </c>
      <c r="B321" s="125" t="str">
        <f>IF(Beladung!B321="","",Beladung!B321)</f>
        <v/>
      </c>
      <c r="C321" s="124" t="str">
        <f>IF(Beladung!C321="","",Beladung!C321)</f>
        <v/>
      </c>
      <c r="D321" s="87" t="str">
        <f>IF(ISBLANK(Beladung!B321),"",SUMIFS(Beladung!$D$17:$D$300,Beladung!$B$17:$B$300,B321))</f>
        <v/>
      </c>
      <c r="E321" s="66" t="str">
        <f>IF(ISBLANK(Beladung!B321),"",Beladung!D321)</f>
        <v/>
      </c>
      <c r="F321" s="88" t="str">
        <f>IF(ISBLANK(Beladung!B321),"",SUMIFS(Beladung!$F$17:$F$1001,Beladung!$B$17:$B$1001,'Ergebnis (detailliert)'!B321))</f>
        <v/>
      </c>
      <c r="G321" s="67" t="str">
        <f>IF(ISBLANK(Beladung!B321),"",Beladung!F321)</f>
        <v/>
      </c>
      <c r="H321" s="88" t="str">
        <f>IF(ISBLANK(Beladung!B321),"",SUMIFS(Entladung!$D$17:$D$1001,Entladung!$B$17:$B$1001,'Ergebnis (detailliert)'!B321))</f>
        <v/>
      </c>
      <c r="I321" s="89" t="str">
        <f>IF(ISBLANK(Entladung!B321),"",Entladung!D321)</f>
        <v/>
      </c>
      <c r="J321" s="88" t="str">
        <f>IF(ISBLANK(Beladung!B321),"",SUMIFS(Entladung!$F$17:$F$1001,Entladung!$B$17:$B$1001,'Ergebnis (detailliert)'!$B$17:$B$300))</f>
        <v/>
      </c>
      <c r="K321" s="13" t="str">
        <f>IFERROR(IF(B321="","",J321*'Ergebnis (detailliert)'!G321/'Ergebnis (detailliert)'!F321),0)</f>
        <v/>
      </c>
      <c r="L321" s="56" t="str">
        <f t="shared" si="4"/>
        <v/>
      </c>
      <c r="M321" s="57" t="str">
        <f>IF(B321="","",IF(LOOKUP(B321,Stammdaten!$A$17:$A$1001,Stammdaten!$G$17:$G$1001)="Nein",0,IF(ISBLANK(Beladung!B321),"",ROUND(MIN(G321,K321)*-1,2))))</f>
        <v/>
      </c>
    </row>
    <row r="322" spans="1:13" x14ac:dyDescent="0.25">
      <c r="A322" s="142" t="str">
        <f>_xlfn.IFNA(VLOOKUP(B322,Stammdaten!$A$17:$B$300,2,FALSE),"")</f>
        <v/>
      </c>
      <c r="B322" s="125" t="str">
        <f>IF(Beladung!B322="","",Beladung!B322)</f>
        <v/>
      </c>
      <c r="C322" s="124" t="str">
        <f>IF(Beladung!C322="","",Beladung!C322)</f>
        <v/>
      </c>
      <c r="D322" s="87" t="str">
        <f>IF(ISBLANK(Beladung!B322),"",SUMIFS(Beladung!$D$17:$D$300,Beladung!$B$17:$B$300,B322))</f>
        <v/>
      </c>
      <c r="E322" s="66" t="str">
        <f>IF(ISBLANK(Beladung!B322),"",Beladung!D322)</f>
        <v/>
      </c>
      <c r="F322" s="88" t="str">
        <f>IF(ISBLANK(Beladung!B322),"",SUMIFS(Beladung!$F$17:$F$1001,Beladung!$B$17:$B$1001,'Ergebnis (detailliert)'!B322))</f>
        <v/>
      </c>
      <c r="G322" s="67" t="str">
        <f>IF(ISBLANK(Beladung!B322),"",Beladung!F322)</f>
        <v/>
      </c>
      <c r="H322" s="88" t="str">
        <f>IF(ISBLANK(Beladung!B322),"",SUMIFS(Entladung!$D$17:$D$1001,Entladung!$B$17:$B$1001,'Ergebnis (detailliert)'!B322))</f>
        <v/>
      </c>
      <c r="I322" s="89" t="str">
        <f>IF(ISBLANK(Entladung!B322),"",Entladung!D322)</f>
        <v/>
      </c>
      <c r="J322" s="88" t="str">
        <f>IF(ISBLANK(Beladung!B322),"",SUMIFS(Entladung!$F$17:$F$1001,Entladung!$B$17:$B$1001,'Ergebnis (detailliert)'!$B$17:$B$300))</f>
        <v/>
      </c>
      <c r="K322" s="13" t="str">
        <f>IFERROR(IF(B322="","",J322*'Ergebnis (detailliert)'!G322/'Ergebnis (detailliert)'!F322),0)</f>
        <v/>
      </c>
      <c r="L322" s="56" t="str">
        <f t="shared" si="4"/>
        <v/>
      </c>
      <c r="M322" s="57" t="str">
        <f>IF(B322="","",IF(LOOKUP(B322,Stammdaten!$A$17:$A$1001,Stammdaten!$G$17:$G$1001)="Nein",0,IF(ISBLANK(Beladung!B322),"",ROUND(MIN(G322,K322)*-1,2))))</f>
        <v/>
      </c>
    </row>
    <row r="323" spans="1:13" x14ac:dyDescent="0.25">
      <c r="A323" s="142" t="str">
        <f>_xlfn.IFNA(VLOOKUP(B323,Stammdaten!$A$17:$B$300,2,FALSE),"")</f>
        <v/>
      </c>
      <c r="B323" s="125" t="str">
        <f>IF(Beladung!B323="","",Beladung!B323)</f>
        <v/>
      </c>
      <c r="C323" s="124" t="str">
        <f>IF(Beladung!C323="","",Beladung!C323)</f>
        <v/>
      </c>
      <c r="D323" s="87" t="str">
        <f>IF(ISBLANK(Beladung!B323),"",SUMIFS(Beladung!$D$17:$D$300,Beladung!$B$17:$B$300,B323))</f>
        <v/>
      </c>
      <c r="E323" s="66" t="str">
        <f>IF(ISBLANK(Beladung!B323),"",Beladung!D323)</f>
        <v/>
      </c>
      <c r="F323" s="88" t="str">
        <f>IF(ISBLANK(Beladung!B323),"",SUMIFS(Beladung!$F$17:$F$1001,Beladung!$B$17:$B$1001,'Ergebnis (detailliert)'!B323))</f>
        <v/>
      </c>
      <c r="G323" s="67" t="str">
        <f>IF(ISBLANK(Beladung!B323),"",Beladung!F323)</f>
        <v/>
      </c>
      <c r="H323" s="88" t="str">
        <f>IF(ISBLANK(Beladung!B323),"",SUMIFS(Entladung!$D$17:$D$1001,Entladung!$B$17:$B$1001,'Ergebnis (detailliert)'!B323))</f>
        <v/>
      </c>
      <c r="I323" s="89" t="str">
        <f>IF(ISBLANK(Entladung!B323),"",Entladung!D323)</f>
        <v/>
      </c>
      <c r="J323" s="88" t="str">
        <f>IF(ISBLANK(Beladung!B323),"",SUMIFS(Entladung!$F$17:$F$1001,Entladung!$B$17:$B$1001,'Ergebnis (detailliert)'!$B$17:$B$300))</f>
        <v/>
      </c>
      <c r="K323" s="13" t="str">
        <f>IFERROR(IF(B323="","",J323*'Ergebnis (detailliert)'!G323/'Ergebnis (detailliert)'!F323),0)</f>
        <v/>
      </c>
      <c r="L323" s="56" t="str">
        <f t="shared" si="4"/>
        <v/>
      </c>
      <c r="M323" s="57" t="str">
        <f>IF(B323="","",IF(LOOKUP(B323,Stammdaten!$A$17:$A$1001,Stammdaten!$G$17:$G$1001)="Nein",0,IF(ISBLANK(Beladung!B323),"",ROUND(MIN(G323,K323)*-1,2))))</f>
        <v/>
      </c>
    </row>
    <row r="324" spans="1:13" x14ac:dyDescent="0.25">
      <c r="A324" s="142" t="str">
        <f>_xlfn.IFNA(VLOOKUP(B324,Stammdaten!$A$17:$B$300,2,FALSE),"")</f>
        <v/>
      </c>
      <c r="B324" s="125" t="str">
        <f>IF(Beladung!B324="","",Beladung!B324)</f>
        <v/>
      </c>
      <c r="C324" s="124" t="str">
        <f>IF(Beladung!C324="","",Beladung!C324)</f>
        <v/>
      </c>
      <c r="D324" s="87" t="str">
        <f>IF(ISBLANK(Beladung!B324),"",SUMIFS(Beladung!$D$17:$D$300,Beladung!$B$17:$B$300,B324))</f>
        <v/>
      </c>
      <c r="E324" s="66" t="str">
        <f>IF(ISBLANK(Beladung!B324),"",Beladung!D324)</f>
        <v/>
      </c>
      <c r="F324" s="88" t="str">
        <f>IF(ISBLANK(Beladung!B324),"",SUMIFS(Beladung!$F$17:$F$1001,Beladung!$B$17:$B$1001,'Ergebnis (detailliert)'!B324))</f>
        <v/>
      </c>
      <c r="G324" s="67" t="str">
        <f>IF(ISBLANK(Beladung!B324),"",Beladung!F324)</f>
        <v/>
      </c>
      <c r="H324" s="88" t="str">
        <f>IF(ISBLANK(Beladung!B324),"",SUMIFS(Entladung!$D$17:$D$1001,Entladung!$B$17:$B$1001,'Ergebnis (detailliert)'!B324))</f>
        <v/>
      </c>
      <c r="I324" s="89" t="str">
        <f>IF(ISBLANK(Entladung!B324),"",Entladung!D324)</f>
        <v/>
      </c>
      <c r="J324" s="88" t="str">
        <f>IF(ISBLANK(Beladung!B324),"",SUMIFS(Entladung!$F$17:$F$1001,Entladung!$B$17:$B$1001,'Ergebnis (detailliert)'!$B$17:$B$300))</f>
        <v/>
      </c>
      <c r="K324" s="13" t="str">
        <f>IFERROR(IF(B324="","",J324*'Ergebnis (detailliert)'!G324/'Ergebnis (detailliert)'!F324),0)</f>
        <v/>
      </c>
      <c r="L324" s="56" t="str">
        <f t="shared" si="4"/>
        <v/>
      </c>
      <c r="M324" s="57" t="str">
        <f>IF(B324="","",IF(LOOKUP(B324,Stammdaten!$A$17:$A$1001,Stammdaten!$G$17:$G$1001)="Nein",0,IF(ISBLANK(Beladung!B324),"",ROUND(MIN(G324,K324)*-1,2))))</f>
        <v/>
      </c>
    </row>
    <row r="325" spans="1:13" x14ac:dyDescent="0.25">
      <c r="A325" s="142" t="str">
        <f>_xlfn.IFNA(VLOOKUP(B325,Stammdaten!$A$17:$B$300,2,FALSE),"")</f>
        <v/>
      </c>
      <c r="B325" s="125" t="str">
        <f>IF(Beladung!B325="","",Beladung!B325)</f>
        <v/>
      </c>
      <c r="C325" s="124" t="str">
        <f>IF(Beladung!C325="","",Beladung!C325)</f>
        <v/>
      </c>
      <c r="D325" s="87" t="str">
        <f>IF(ISBLANK(Beladung!B325),"",SUMIFS(Beladung!$D$17:$D$300,Beladung!$B$17:$B$300,B325))</f>
        <v/>
      </c>
      <c r="E325" s="66" t="str">
        <f>IF(ISBLANK(Beladung!B325),"",Beladung!D325)</f>
        <v/>
      </c>
      <c r="F325" s="88" t="str">
        <f>IF(ISBLANK(Beladung!B325),"",SUMIFS(Beladung!$F$17:$F$1001,Beladung!$B$17:$B$1001,'Ergebnis (detailliert)'!B325))</f>
        <v/>
      </c>
      <c r="G325" s="67" t="str">
        <f>IF(ISBLANK(Beladung!B325),"",Beladung!F325)</f>
        <v/>
      </c>
      <c r="H325" s="88" t="str">
        <f>IF(ISBLANK(Beladung!B325),"",SUMIFS(Entladung!$D$17:$D$1001,Entladung!$B$17:$B$1001,'Ergebnis (detailliert)'!B325))</f>
        <v/>
      </c>
      <c r="I325" s="89" t="str">
        <f>IF(ISBLANK(Entladung!B325),"",Entladung!D325)</f>
        <v/>
      </c>
      <c r="J325" s="88" t="str">
        <f>IF(ISBLANK(Beladung!B325),"",SUMIFS(Entladung!$F$17:$F$1001,Entladung!$B$17:$B$1001,'Ergebnis (detailliert)'!$B$17:$B$300))</f>
        <v/>
      </c>
      <c r="K325" s="13" t="str">
        <f>IFERROR(IF(B325="","",J325*'Ergebnis (detailliert)'!G325/'Ergebnis (detailliert)'!F325),0)</f>
        <v/>
      </c>
      <c r="L325" s="56" t="str">
        <f t="shared" si="4"/>
        <v/>
      </c>
      <c r="M325" s="57" t="str">
        <f>IF(B325="","",IF(LOOKUP(B325,Stammdaten!$A$17:$A$1001,Stammdaten!$G$17:$G$1001)="Nein",0,IF(ISBLANK(Beladung!B325),"",ROUND(MIN(G325,K325)*-1,2))))</f>
        <v/>
      </c>
    </row>
    <row r="326" spans="1:13" x14ac:dyDescent="0.25">
      <c r="A326" s="142" t="str">
        <f>_xlfn.IFNA(VLOOKUP(B326,Stammdaten!$A$17:$B$300,2,FALSE),"")</f>
        <v/>
      </c>
      <c r="B326" s="125" t="str">
        <f>IF(Beladung!B326="","",Beladung!B326)</f>
        <v/>
      </c>
      <c r="C326" s="124" t="str">
        <f>IF(Beladung!C326="","",Beladung!C326)</f>
        <v/>
      </c>
      <c r="D326" s="87" t="str">
        <f>IF(ISBLANK(Beladung!B326),"",SUMIFS(Beladung!$D$17:$D$300,Beladung!$B$17:$B$300,B326))</f>
        <v/>
      </c>
      <c r="E326" s="66" t="str">
        <f>IF(ISBLANK(Beladung!B326),"",Beladung!D326)</f>
        <v/>
      </c>
      <c r="F326" s="88" t="str">
        <f>IF(ISBLANK(Beladung!B326),"",SUMIFS(Beladung!$F$17:$F$1001,Beladung!$B$17:$B$1001,'Ergebnis (detailliert)'!B326))</f>
        <v/>
      </c>
      <c r="G326" s="67" t="str">
        <f>IF(ISBLANK(Beladung!B326),"",Beladung!F326)</f>
        <v/>
      </c>
      <c r="H326" s="88" t="str">
        <f>IF(ISBLANK(Beladung!B326),"",SUMIFS(Entladung!$D$17:$D$1001,Entladung!$B$17:$B$1001,'Ergebnis (detailliert)'!B326))</f>
        <v/>
      </c>
      <c r="I326" s="89" t="str">
        <f>IF(ISBLANK(Entladung!B326),"",Entladung!D326)</f>
        <v/>
      </c>
      <c r="J326" s="88" t="str">
        <f>IF(ISBLANK(Beladung!B326),"",SUMIFS(Entladung!$F$17:$F$1001,Entladung!$B$17:$B$1001,'Ergebnis (detailliert)'!$B$17:$B$300))</f>
        <v/>
      </c>
      <c r="K326" s="13" t="str">
        <f>IFERROR(IF(B326="","",J326*'Ergebnis (detailliert)'!G326/'Ergebnis (detailliert)'!F326),0)</f>
        <v/>
      </c>
      <c r="L326" s="56" t="str">
        <f t="shared" si="4"/>
        <v/>
      </c>
      <c r="M326" s="57" t="str">
        <f>IF(B326="","",IF(LOOKUP(B326,Stammdaten!$A$17:$A$1001,Stammdaten!$G$17:$G$1001)="Nein",0,IF(ISBLANK(Beladung!B326),"",ROUND(MIN(G326,K326)*-1,2))))</f>
        <v/>
      </c>
    </row>
    <row r="327" spans="1:13" x14ac:dyDescent="0.25">
      <c r="A327" s="142" t="str">
        <f>_xlfn.IFNA(VLOOKUP(B327,Stammdaten!$A$17:$B$300,2,FALSE),"")</f>
        <v/>
      </c>
      <c r="B327" s="125" t="str">
        <f>IF(Beladung!B327="","",Beladung!B327)</f>
        <v/>
      </c>
      <c r="C327" s="124" t="str">
        <f>IF(Beladung!C327="","",Beladung!C327)</f>
        <v/>
      </c>
      <c r="D327" s="87" t="str">
        <f>IF(ISBLANK(Beladung!B327),"",SUMIFS(Beladung!$D$17:$D$300,Beladung!$B$17:$B$300,B327))</f>
        <v/>
      </c>
      <c r="E327" s="66" t="str">
        <f>IF(ISBLANK(Beladung!B327),"",Beladung!D327)</f>
        <v/>
      </c>
      <c r="F327" s="88" t="str">
        <f>IF(ISBLANK(Beladung!B327),"",SUMIFS(Beladung!$F$17:$F$1001,Beladung!$B$17:$B$1001,'Ergebnis (detailliert)'!B327))</f>
        <v/>
      </c>
      <c r="G327" s="67" t="str">
        <f>IF(ISBLANK(Beladung!B327),"",Beladung!F327)</f>
        <v/>
      </c>
      <c r="H327" s="88" t="str">
        <f>IF(ISBLANK(Beladung!B327),"",SUMIFS(Entladung!$D$17:$D$1001,Entladung!$B$17:$B$1001,'Ergebnis (detailliert)'!B327))</f>
        <v/>
      </c>
      <c r="I327" s="89" t="str">
        <f>IF(ISBLANK(Entladung!B327),"",Entladung!D327)</f>
        <v/>
      </c>
      <c r="J327" s="88" t="str">
        <f>IF(ISBLANK(Beladung!B327),"",SUMIFS(Entladung!$F$17:$F$1001,Entladung!$B$17:$B$1001,'Ergebnis (detailliert)'!$B$17:$B$300))</f>
        <v/>
      </c>
      <c r="K327" s="13" t="str">
        <f>IFERROR(IF(B327="","",J327*'Ergebnis (detailliert)'!G327/'Ergebnis (detailliert)'!F327),0)</f>
        <v/>
      </c>
      <c r="L327" s="56" t="str">
        <f t="shared" si="4"/>
        <v/>
      </c>
      <c r="M327" s="57" t="str">
        <f>IF(B327="","",IF(LOOKUP(B327,Stammdaten!$A$17:$A$1001,Stammdaten!$G$17:$G$1001)="Nein",0,IF(ISBLANK(Beladung!B327),"",ROUND(MIN(G327,K327)*-1,2))))</f>
        <v/>
      </c>
    </row>
    <row r="328" spans="1:13" x14ac:dyDescent="0.25">
      <c r="A328" s="142" t="str">
        <f>_xlfn.IFNA(VLOOKUP(B328,Stammdaten!$A$17:$B$300,2,FALSE),"")</f>
        <v/>
      </c>
      <c r="B328" s="125" t="str">
        <f>IF(Beladung!B328="","",Beladung!B328)</f>
        <v/>
      </c>
      <c r="C328" s="124" t="str">
        <f>IF(Beladung!C328="","",Beladung!C328)</f>
        <v/>
      </c>
      <c r="D328" s="87" t="str">
        <f>IF(ISBLANK(Beladung!B328),"",SUMIFS(Beladung!$D$17:$D$300,Beladung!$B$17:$B$300,B328))</f>
        <v/>
      </c>
      <c r="E328" s="66" t="str">
        <f>IF(ISBLANK(Beladung!B328),"",Beladung!D328)</f>
        <v/>
      </c>
      <c r="F328" s="88" t="str">
        <f>IF(ISBLANK(Beladung!B328),"",SUMIFS(Beladung!$F$17:$F$1001,Beladung!$B$17:$B$1001,'Ergebnis (detailliert)'!B328))</f>
        <v/>
      </c>
      <c r="G328" s="67" t="str">
        <f>IF(ISBLANK(Beladung!B328),"",Beladung!F328)</f>
        <v/>
      </c>
      <c r="H328" s="88" t="str">
        <f>IF(ISBLANK(Beladung!B328),"",SUMIFS(Entladung!$D$17:$D$1001,Entladung!$B$17:$B$1001,'Ergebnis (detailliert)'!B328))</f>
        <v/>
      </c>
      <c r="I328" s="89" t="str">
        <f>IF(ISBLANK(Entladung!B328),"",Entladung!D328)</f>
        <v/>
      </c>
      <c r="J328" s="88" t="str">
        <f>IF(ISBLANK(Beladung!B328),"",SUMIFS(Entladung!$F$17:$F$1001,Entladung!$B$17:$B$1001,'Ergebnis (detailliert)'!$B$17:$B$300))</f>
        <v/>
      </c>
      <c r="K328" s="13" t="str">
        <f>IFERROR(IF(B328="","",J328*'Ergebnis (detailliert)'!G328/'Ergebnis (detailliert)'!F328),0)</f>
        <v/>
      </c>
      <c r="L328" s="56" t="str">
        <f t="shared" si="4"/>
        <v/>
      </c>
      <c r="M328" s="57" t="str">
        <f>IF(B328="","",IF(LOOKUP(B328,Stammdaten!$A$17:$A$1001,Stammdaten!$G$17:$G$1001)="Nein",0,IF(ISBLANK(Beladung!B328),"",ROUND(MIN(G328,K328)*-1,2))))</f>
        <v/>
      </c>
    </row>
    <row r="329" spans="1:13" x14ac:dyDescent="0.25">
      <c r="A329" s="142" t="str">
        <f>_xlfn.IFNA(VLOOKUP(B329,Stammdaten!$A$17:$B$300,2,FALSE),"")</f>
        <v/>
      </c>
      <c r="B329" s="125" t="str">
        <f>IF(Beladung!B329="","",Beladung!B329)</f>
        <v/>
      </c>
      <c r="C329" s="124" t="str">
        <f>IF(Beladung!C329="","",Beladung!C329)</f>
        <v/>
      </c>
      <c r="D329" s="87" t="str">
        <f>IF(ISBLANK(Beladung!B329),"",SUMIFS(Beladung!$D$17:$D$300,Beladung!$B$17:$B$300,B329))</f>
        <v/>
      </c>
      <c r="E329" s="66" t="str">
        <f>IF(ISBLANK(Beladung!B329),"",Beladung!D329)</f>
        <v/>
      </c>
      <c r="F329" s="88" t="str">
        <f>IF(ISBLANK(Beladung!B329),"",SUMIFS(Beladung!$F$17:$F$1001,Beladung!$B$17:$B$1001,'Ergebnis (detailliert)'!B329))</f>
        <v/>
      </c>
      <c r="G329" s="67" t="str">
        <f>IF(ISBLANK(Beladung!B329),"",Beladung!F329)</f>
        <v/>
      </c>
      <c r="H329" s="88" t="str">
        <f>IF(ISBLANK(Beladung!B329),"",SUMIFS(Entladung!$D$17:$D$1001,Entladung!$B$17:$B$1001,'Ergebnis (detailliert)'!B329))</f>
        <v/>
      </c>
      <c r="I329" s="89" t="str">
        <f>IF(ISBLANK(Entladung!B329),"",Entladung!D329)</f>
        <v/>
      </c>
      <c r="J329" s="88" t="str">
        <f>IF(ISBLANK(Beladung!B329),"",SUMIFS(Entladung!$F$17:$F$1001,Entladung!$B$17:$B$1001,'Ergebnis (detailliert)'!$B$17:$B$300))</f>
        <v/>
      </c>
      <c r="K329" s="13" t="str">
        <f>IFERROR(IF(B329="","",J329*'Ergebnis (detailliert)'!G329/'Ergebnis (detailliert)'!F329),0)</f>
        <v/>
      </c>
      <c r="L329" s="56" t="str">
        <f t="shared" si="4"/>
        <v/>
      </c>
      <c r="M329" s="57" t="str">
        <f>IF(B329="","",IF(LOOKUP(B329,Stammdaten!$A$17:$A$1001,Stammdaten!$G$17:$G$1001)="Nein",0,IF(ISBLANK(Beladung!B329),"",ROUND(MIN(G329,K329)*-1,2))))</f>
        <v/>
      </c>
    </row>
    <row r="330" spans="1:13" x14ac:dyDescent="0.25">
      <c r="A330" s="142" t="str">
        <f>_xlfn.IFNA(VLOOKUP(B330,Stammdaten!$A$17:$B$300,2,FALSE),"")</f>
        <v/>
      </c>
      <c r="B330" s="125" t="str">
        <f>IF(Beladung!B330="","",Beladung!B330)</f>
        <v/>
      </c>
      <c r="C330" s="124" t="str">
        <f>IF(Beladung!C330="","",Beladung!C330)</f>
        <v/>
      </c>
      <c r="D330" s="87" t="str">
        <f>IF(ISBLANK(Beladung!B330),"",SUMIFS(Beladung!$D$17:$D$300,Beladung!$B$17:$B$300,B330))</f>
        <v/>
      </c>
      <c r="E330" s="66" t="str">
        <f>IF(ISBLANK(Beladung!B330),"",Beladung!D330)</f>
        <v/>
      </c>
      <c r="F330" s="88" t="str">
        <f>IF(ISBLANK(Beladung!B330),"",SUMIFS(Beladung!$F$17:$F$1001,Beladung!$B$17:$B$1001,'Ergebnis (detailliert)'!B330))</f>
        <v/>
      </c>
      <c r="G330" s="67" t="str">
        <f>IF(ISBLANK(Beladung!B330),"",Beladung!F330)</f>
        <v/>
      </c>
      <c r="H330" s="88" t="str">
        <f>IF(ISBLANK(Beladung!B330),"",SUMIFS(Entladung!$D$17:$D$1001,Entladung!$B$17:$B$1001,'Ergebnis (detailliert)'!B330))</f>
        <v/>
      </c>
      <c r="I330" s="89" t="str">
        <f>IF(ISBLANK(Entladung!B330),"",Entladung!D330)</f>
        <v/>
      </c>
      <c r="J330" s="88" t="str">
        <f>IF(ISBLANK(Beladung!B330),"",SUMIFS(Entladung!$F$17:$F$1001,Entladung!$B$17:$B$1001,'Ergebnis (detailliert)'!$B$17:$B$300))</f>
        <v/>
      </c>
      <c r="K330" s="13" t="str">
        <f>IFERROR(IF(B330="","",J330*'Ergebnis (detailliert)'!G330/'Ergebnis (detailliert)'!F330),0)</f>
        <v/>
      </c>
      <c r="L330" s="56" t="str">
        <f t="shared" si="4"/>
        <v/>
      </c>
      <c r="M330" s="57" t="str">
        <f>IF(B330="","",IF(LOOKUP(B330,Stammdaten!$A$17:$A$1001,Stammdaten!$G$17:$G$1001)="Nein",0,IF(ISBLANK(Beladung!B330),"",ROUND(MIN(G330,K330)*-1,2))))</f>
        <v/>
      </c>
    </row>
    <row r="331" spans="1:13" x14ac:dyDescent="0.25">
      <c r="A331" s="142" t="str">
        <f>_xlfn.IFNA(VLOOKUP(B331,Stammdaten!$A$17:$B$300,2,FALSE),"")</f>
        <v/>
      </c>
      <c r="B331" s="125" t="str">
        <f>IF(Beladung!B331="","",Beladung!B331)</f>
        <v/>
      </c>
      <c r="C331" s="124" t="str">
        <f>IF(Beladung!C331="","",Beladung!C331)</f>
        <v/>
      </c>
      <c r="D331" s="87" t="str">
        <f>IF(ISBLANK(Beladung!B331),"",SUMIFS(Beladung!$D$17:$D$300,Beladung!$B$17:$B$300,B331))</f>
        <v/>
      </c>
      <c r="E331" s="66" t="str">
        <f>IF(ISBLANK(Beladung!B331),"",Beladung!D331)</f>
        <v/>
      </c>
      <c r="F331" s="88" t="str">
        <f>IF(ISBLANK(Beladung!B331),"",SUMIFS(Beladung!$F$17:$F$1001,Beladung!$B$17:$B$1001,'Ergebnis (detailliert)'!B331))</f>
        <v/>
      </c>
      <c r="G331" s="67" t="str">
        <f>IF(ISBLANK(Beladung!B331),"",Beladung!F331)</f>
        <v/>
      </c>
      <c r="H331" s="88" t="str">
        <f>IF(ISBLANK(Beladung!B331),"",SUMIFS(Entladung!$D$17:$D$1001,Entladung!$B$17:$B$1001,'Ergebnis (detailliert)'!B331))</f>
        <v/>
      </c>
      <c r="I331" s="89" t="str">
        <f>IF(ISBLANK(Entladung!B331),"",Entladung!D331)</f>
        <v/>
      </c>
      <c r="J331" s="88" t="str">
        <f>IF(ISBLANK(Beladung!B331),"",SUMIFS(Entladung!$F$17:$F$1001,Entladung!$B$17:$B$1001,'Ergebnis (detailliert)'!$B$17:$B$300))</f>
        <v/>
      </c>
      <c r="K331" s="13" t="str">
        <f>IFERROR(IF(B331="","",J331*'Ergebnis (detailliert)'!G331/'Ergebnis (detailliert)'!F331),0)</f>
        <v/>
      </c>
      <c r="L331" s="56" t="str">
        <f t="shared" si="4"/>
        <v/>
      </c>
      <c r="M331" s="57" t="str">
        <f>IF(B331="","",IF(LOOKUP(B331,Stammdaten!$A$17:$A$1001,Stammdaten!$G$17:$G$1001)="Nein",0,IF(ISBLANK(Beladung!B331),"",ROUND(MIN(G331,K331)*-1,2))))</f>
        <v/>
      </c>
    </row>
    <row r="332" spans="1:13" x14ac:dyDescent="0.25">
      <c r="A332" s="142" t="str">
        <f>_xlfn.IFNA(VLOOKUP(B332,Stammdaten!$A$17:$B$300,2,FALSE),"")</f>
        <v/>
      </c>
      <c r="B332" s="125" t="str">
        <f>IF(Beladung!B332="","",Beladung!B332)</f>
        <v/>
      </c>
      <c r="C332" s="124" t="str">
        <f>IF(Beladung!C332="","",Beladung!C332)</f>
        <v/>
      </c>
      <c r="D332" s="87" t="str">
        <f>IF(ISBLANK(Beladung!B332),"",SUMIFS(Beladung!$D$17:$D$300,Beladung!$B$17:$B$300,B332))</f>
        <v/>
      </c>
      <c r="E332" s="66" t="str">
        <f>IF(ISBLANK(Beladung!B332),"",Beladung!D332)</f>
        <v/>
      </c>
      <c r="F332" s="88" t="str">
        <f>IF(ISBLANK(Beladung!B332),"",SUMIFS(Beladung!$F$17:$F$1001,Beladung!$B$17:$B$1001,'Ergebnis (detailliert)'!B332))</f>
        <v/>
      </c>
      <c r="G332" s="67" t="str">
        <f>IF(ISBLANK(Beladung!B332),"",Beladung!F332)</f>
        <v/>
      </c>
      <c r="H332" s="88" t="str">
        <f>IF(ISBLANK(Beladung!B332),"",SUMIFS(Entladung!$D$17:$D$1001,Entladung!$B$17:$B$1001,'Ergebnis (detailliert)'!B332))</f>
        <v/>
      </c>
      <c r="I332" s="89" t="str">
        <f>IF(ISBLANK(Entladung!B332),"",Entladung!D332)</f>
        <v/>
      </c>
      <c r="J332" s="88" t="str">
        <f>IF(ISBLANK(Beladung!B332),"",SUMIFS(Entladung!$F$17:$F$1001,Entladung!$B$17:$B$1001,'Ergebnis (detailliert)'!$B$17:$B$300))</f>
        <v/>
      </c>
      <c r="K332" s="13" t="str">
        <f>IFERROR(IF(B332="","",J332*'Ergebnis (detailliert)'!G332/'Ergebnis (detailliert)'!F332),0)</f>
        <v/>
      </c>
      <c r="L332" s="56" t="str">
        <f t="shared" si="4"/>
        <v/>
      </c>
      <c r="M332" s="57" t="str">
        <f>IF(B332="","",IF(LOOKUP(B332,Stammdaten!$A$17:$A$1001,Stammdaten!$G$17:$G$1001)="Nein",0,IF(ISBLANK(Beladung!B332),"",ROUND(MIN(G332,K332)*-1,2))))</f>
        <v/>
      </c>
    </row>
    <row r="333" spans="1:13" x14ac:dyDescent="0.25">
      <c r="A333" s="142" t="str">
        <f>_xlfn.IFNA(VLOOKUP(B333,Stammdaten!$A$17:$B$300,2,FALSE),"")</f>
        <v/>
      </c>
      <c r="B333" s="125" t="str">
        <f>IF(Beladung!B333="","",Beladung!B333)</f>
        <v/>
      </c>
      <c r="C333" s="124" t="str">
        <f>IF(Beladung!C333="","",Beladung!C333)</f>
        <v/>
      </c>
      <c r="D333" s="87" t="str">
        <f>IF(ISBLANK(Beladung!B333),"",SUMIFS(Beladung!$D$17:$D$300,Beladung!$B$17:$B$300,B333))</f>
        <v/>
      </c>
      <c r="E333" s="66" t="str">
        <f>IF(ISBLANK(Beladung!B333),"",Beladung!D333)</f>
        <v/>
      </c>
      <c r="F333" s="88" t="str">
        <f>IF(ISBLANK(Beladung!B333),"",SUMIFS(Beladung!$F$17:$F$1001,Beladung!$B$17:$B$1001,'Ergebnis (detailliert)'!B333))</f>
        <v/>
      </c>
      <c r="G333" s="67" t="str">
        <f>IF(ISBLANK(Beladung!B333),"",Beladung!F333)</f>
        <v/>
      </c>
      <c r="H333" s="88" t="str">
        <f>IF(ISBLANK(Beladung!B333),"",SUMIFS(Entladung!$D$17:$D$1001,Entladung!$B$17:$B$1001,'Ergebnis (detailliert)'!B333))</f>
        <v/>
      </c>
      <c r="I333" s="89" t="str">
        <f>IF(ISBLANK(Entladung!B333),"",Entladung!D333)</f>
        <v/>
      </c>
      <c r="J333" s="88" t="str">
        <f>IF(ISBLANK(Beladung!B333),"",SUMIFS(Entladung!$F$17:$F$1001,Entladung!$B$17:$B$1001,'Ergebnis (detailliert)'!$B$17:$B$300))</f>
        <v/>
      </c>
      <c r="K333" s="13" t="str">
        <f>IFERROR(IF(B333="","",J333*'Ergebnis (detailliert)'!G333/'Ergebnis (detailliert)'!F333),0)</f>
        <v/>
      </c>
      <c r="L333" s="56" t="str">
        <f t="shared" si="4"/>
        <v/>
      </c>
      <c r="M333" s="57" t="str">
        <f>IF(B333="","",IF(LOOKUP(B333,Stammdaten!$A$17:$A$1001,Stammdaten!$G$17:$G$1001)="Nein",0,IF(ISBLANK(Beladung!B333),"",ROUND(MIN(G333,K333)*-1,2))))</f>
        <v/>
      </c>
    </row>
    <row r="334" spans="1:13" x14ac:dyDescent="0.25">
      <c r="A334" s="142" t="str">
        <f>_xlfn.IFNA(VLOOKUP(B334,Stammdaten!$A$17:$B$300,2,FALSE),"")</f>
        <v/>
      </c>
      <c r="B334" s="125" t="str">
        <f>IF(Beladung!B334="","",Beladung!B334)</f>
        <v/>
      </c>
      <c r="C334" s="124" t="str">
        <f>IF(Beladung!C334="","",Beladung!C334)</f>
        <v/>
      </c>
      <c r="D334" s="87" t="str">
        <f>IF(ISBLANK(Beladung!B334),"",SUMIFS(Beladung!$D$17:$D$300,Beladung!$B$17:$B$300,B334))</f>
        <v/>
      </c>
      <c r="E334" s="66" t="str">
        <f>IF(ISBLANK(Beladung!B334),"",Beladung!D334)</f>
        <v/>
      </c>
      <c r="F334" s="88" t="str">
        <f>IF(ISBLANK(Beladung!B334),"",SUMIFS(Beladung!$F$17:$F$1001,Beladung!$B$17:$B$1001,'Ergebnis (detailliert)'!B334))</f>
        <v/>
      </c>
      <c r="G334" s="67" t="str">
        <f>IF(ISBLANK(Beladung!B334),"",Beladung!F334)</f>
        <v/>
      </c>
      <c r="H334" s="88" t="str">
        <f>IF(ISBLANK(Beladung!B334),"",SUMIFS(Entladung!$D$17:$D$1001,Entladung!$B$17:$B$1001,'Ergebnis (detailliert)'!B334))</f>
        <v/>
      </c>
      <c r="I334" s="89" t="str">
        <f>IF(ISBLANK(Entladung!B334),"",Entladung!D334)</f>
        <v/>
      </c>
      <c r="J334" s="88" t="str">
        <f>IF(ISBLANK(Beladung!B334),"",SUMIFS(Entladung!$F$17:$F$1001,Entladung!$B$17:$B$1001,'Ergebnis (detailliert)'!$B$17:$B$300))</f>
        <v/>
      </c>
      <c r="K334" s="13" t="str">
        <f>IFERROR(IF(B334="","",J334*'Ergebnis (detailliert)'!G334/'Ergebnis (detailliert)'!F334),0)</f>
        <v/>
      </c>
      <c r="L334" s="56" t="str">
        <f t="shared" si="4"/>
        <v/>
      </c>
      <c r="M334" s="57" t="str">
        <f>IF(B334="","",IF(LOOKUP(B334,Stammdaten!$A$17:$A$1001,Stammdaten!$G$17:$G$1001)="Nein",0,IF(ISBLANK(Beladung!B334),"",ROUND(MIN(G334,K334)*-1,2))))</f>
        <v/>
      </c>
    </row>
    <row r="335" spans="1:13" x14ac:dyDescent="0.25">
      <c r="A335" s="142" t="str">
        <f>_xlfn.IFNA(VLOOKUP(B335,Stammdaten!$A$17:$B$300,2,FALSE),"")</f>
        <v/>
      </c>
      <c r="B335" s="125" t="str">
        <f>IF(Beladung!B335="","",Beladung!B335)</f>
        <v/>
      </c>
      <c r="C335" s="124" t="str">
        <f>IF(Beladung!C335="","",Beladung!C335)</f>
        <v/>
      </c>
      <c r="D335" s="87" t="str">
        <f>IF(ISBLANK(Beladung!B335),"",SUMIFS(Beladung!$D$17:$D$300,Beladung!$B$17:$B$300,B335))</f>
        <v/>
      </c>
      <c r="E335" s="66" t="str">
        <f>IF(ISBLANK(Beladung!B335),"",Beladung!D335)</f>
        <v/>
      </c>
      <c r="F335" s="88" t="str">
        <f>IF(ISBLANK(Beladung!B335),"",SUMIFS(Beladung!$F$17:$F$1001,Beladung!$B$17:$B$1001,'Ergebnis (detailliert)'!B335))</f>
        <v/>
      </c>
      <c r="G335" s="67" t="str">
        <f>IF(ISBLANK(Beladung!B335),"",Beladung!F335)</f>
        <v/>
      </c>
      <c r="H335" s="88" t="str">
        <f>IF(ISBLANK(Beladung!B335),"",SUMIFS(Entladung!$D$17:$D$1001,Entladung!$B$17:$B$1001,'Ergebnis (detailliert)'!B335))</f>
        <v/>
      </c>
      <c r="I335" s="89" t="str">
        <f>IF(ISBLANK(Entladung!B335),"",Entladung!D335)</f>
        <v/>
      </c>
      <c r="J335" s="88" t="str">
        <f>IF(ISBLANK(Beladung!B335),"",SUMIFS(Entladung!$F$17:$F$1001,Entladung!$B$17:$B$1001,'Ergebnis (detailliert)'!$B$17:$B$300))</f>
        <v/>
      </c>
      <c r="K335" s="13" t="str">
        <f>IFERROR(IF(B335="","",J335*'Ergebnis (detailliert)'!G335/'Ergebnis (detailliert)'!F335),0)</f>
        <v/>
      </c>
      <c r="L335" s="56" t="str">
        <f t="shared" si="4"/>
        <v/>
      </c>
      <c r="M335" s="57" t="str">
        <f>IF(B335="","",IF(LOOKUP(B335,Stammdaten!$A$17:$A$1001,Stammdaten!$G$17:$G$1001)="Nein",0,IF(ISBLANK(Beladung!B335),"",ROUND(MIN(G335,K335)*-1,2))))</f>
        <v/>
      </c>
    </row>
    <row r="336" spans="1:13" x14ac:dyDescent="0.25">
      <c r="A336" s="142" t="str">
        <f>_xlfn.IFNA(VLOOKUP(B336,Stammdaten!$A$17:$B$300,2,FALSE),"")</f>
        <v/>
      </c>
      <c r="B336" s="125" t="str">
        <f>IF(Beladung!B336="","",Beladung!B336)</f>
        <v/>
      </c>
      <c r="C336" s="124" t="str">
        <f>IF(Beladung!C336="","",Beladung!C336)</f>
        <v/>
      </c>
      <c r="D336" s="87" t="str">
        <f>IF(ISBLANK(Beladung!B336),"",SUMIFS(Beladung!$D$17:$D$300,Beladung!$B$17:$B$300,B336))</f>
        <v/>
      </c>
      <c r="E336" s="66" t="str">
        <f>IF(ISBLANK(Beladung!B336),"",Beladung!D336)</f>
        <v/>
      </c>
      <c r="F336" s="88" t="str">
        <f>IF(ISBLANK(Beladung!B336),"",SUMIFS(Beladung!$F$17:$F$1001,Beladung!$B$17:$B$1001,'Ergebnis (detailliert)'!B336))</f>
        <v/>
      </c>
      <c r="G336" s="67" t="str">
        <f>IF(ISBLANK(Beladung!B336),"",Beladung!F336)</f>
        <v/>
      </c>
      <c r="H336" s="88" t="str">
        <f>IF(ISBLANK(Beladung!B336),"",SUMIFS(Entladung!$D$17:$D$1001,Entladung!$B$17:$B$1001,'Ergebnis (detailliert)'!B336))</f>
        <v/>
      </c>
      <c r="I336" s="89" t="str">
        <f>IF(ISBLANK(Entladung!B336),"",Entladung!D336)</f>
        <v/>
      </c>
      <c r="J336" s="88" t="str">
        <f>IF(ISBLANK(Beladung!B336),"",SUMIFS(Entladung!$F$17:$F$1001,Entladung!$B$17:$B$1001,'Ergebnis (detailliert)'!$B$17:$B$300))</f>
        <v/>
      </c>
      <c r="K336" s="13" t="str">
        <f>IFERROR(IF(B336="","",J336*'Ergebnis (detailliert)'!G336/'Ergebnis (detailliert)'!F336),0)</f>
        <v/>
      </c>
      <c r="L336" s="56" t="str">
        <f t="shared" si="4"/>
        <v/>
      </c>
      <c r="M336" s="57" t="str">
        <f>IF(B336="","",IF(LOOKUP(B336,Stammdaten!$A$17:$A$1001,Stammdaten!$G$17:$G$1001)="Nein",0,IF(ISBLANK(Beladung!B336),"",ROUND(MIN(G336,K336)*-1,2))))</f>
        <v/>
      </c>
    </row>
    <row r="337" spans="1:13" x14ac:dyDescent="0.25">
      <c r="A337" s="142" t="str">
        <f>_xlfn.IFNA(VLOOKUP(B337,Stammdaten!$A$17:$B$300,2,FALSE),"")</f>
        <v/>
      </c>
      <c r="B337" s="125" t="str">
        <f>IF(Beladung!B337="","",Beladung!B337)</f>
        <v/>
      </c>
      <c r="C337" s="124" t="str">
        <f>IF(Beladung!C337="","",Beladung!C337)</f>
        <v/>
      </c>
      <c r="D337" s="87" t="str">
        <f>IF(ISBLANK(Beladung!B337),"",SUMIFS(Beladung!$D$17:$D$300,Beladung!$B$17:$B$300,B337))</f>
        <v/>
      </c>
      <c r="E337" s="66" t="str">
        <f>IF(ISBLANK(Beladung!B337),"",Beladung!D337)</f>
        <v/>
      </c>
      <c r="F337" s="88" t="str">
        <f>IF(ISBLANK(Beladung!B337),"",SUMIFS(Beladung!$F$17:$F$1001,Beladung!$B$17:$B$1001,'Ergebnis (detailliert)'!B337))</f>
        <v/>
      </c>
      <c r="G337" s="67" t="str">
        <f>IF(ISBLANK(Beladung!B337),"",Beladung!F337)</f>
        <v/>
      </c>
      <c r="H337" s="88" t="str">
        <f>IF(ISBLANK(Beladung!B337),"",SUMIFS(Entladung!$D$17:$D$1001,Entladung!$B$17:$B$1001,'Ergebnis (detailliert)'!B337))</f>
        <v/>
      </c>
      <c r="I337" s="89" t="str">
        <f>IF(ISBLANK(Entladung!B337),"",Entladung!D337)</f>
        <v/>
      </c>
      <c r="J337" s="88" t="str">
        <f>IF(ISBLANK(Beladung!B337),"",SUMIFS(Entladung!$F$17:$F$1001,Entladung!$B$17:$B$1001,'Ergebnis (detailliert)'!$B$17:$B$300))</f>
        <v/>
      </c>
      <c r="K337" s="13" t="str">
        <f>IFERROR(IF(B337="","",J337*'Ergebnis (detailliert)'!G337/'Ergebnis (detailliert)'!F337),0)</f>
        <v/>
      </c>
      <c r="L337" s="56" t="str">
        <f t="shared" si="4"/>
        <v/>
      </c>
      <c r="M337" s="57" t="str">
        <f>IF(B337="","",IF(LOOKUP(B337,Stammdaten!$A$17:$A$1001,Stammdaten!$G$17:$G$1001)="Nein",0,IF(ISBLANK(Beladung!B337),"",ROUND(MIN(G337,K337)*-1,2))))</f>
        <v/>
      </c>
    </row>
    <row r="338" spans="1:13" x14ac:dyDescent="0.25">
      <c r="A338" s="142" t="str">
        <f>_xlfn.IFNA(VLOOKUP(B338,Stammdaten!$A$17:$B$300,2,FALSE),"")</f>
        <v/>
      </c>
      <c r="B338" s="125" t="str">
        <f>IF(Beladung!B338="","",Beladung!B338)</f>
        <v/>
      </c>
      <c r="C338" s="124" t="str">
        <f>IF(Beladung!C338="","",Beladung!C338)</f>
        <v/>
      </c>
      <c r="D338" s="87" t="str">
        <f>IF(ISBLANK(Beladung!B338),"",SUMIFS(Beladung!$D$17:$D$300,Beladung!$B$17:$B$300,B338))</f>
        <v/>
      </c>
      <c r="E338" s="66" t="str">
        <f>IF(ISBLANK(Beladung!B338),"",Beladung!D338)</f>
        <v/>
      </c>
      <c r="F338" s="88" t="str">
        <f>IF(ISBLANK(Beladung!B338),"",SUMIFS(Beladung!$F$17:$F$1001,Beladung!$B$17:$B$1001,'Ergebnis (detailliert)'!B338))</f>
        <v/>
      </c>
      <c r="G338" s="67" t="str">
        <f>IF(ISBLANK(Beladung!B338),"",Beladung!F338)</f>
        <v/>
      </c>
      <c r="H338" s="88" t="str">
        <f>IF(ISBLANK(Beladung!B338),"",SUMIFS(Entladung!$D$17:$D$1001,Entladung!$B$17:$B$1001,'Ergebnis (detailliert)'!B338))</f>
        <v/>
      </c>
      <c r="I338" s="89" t="str">
        <f>IF(ISBLANK(Entladung!B338),"",Entladung!D338)</f>
        <v/>
      </c>
      <c r="J338" s="88" t="str">
        <f>IF(ISBLANK(Beladung!B338),"",SUMIFS(Entladung!$F$17:$F$1001,Entladung!$B$17:$B$1001,'Ergebnis (detailliert)'!$B$17:$B$300))</f>
        <v/>
      </c>
      <c r="K338" s="13" t="str">
        <f>IFERROR(IF(B338="","",J338*'Ergebnis (detailliert)'!G338/'Ergebnis (detailliert)'!F338),0)</f>
        <v/>
      </c>
      <c r="L338" s="56" t="str">
        <f t="shared" ref="L338:L401" si="5">E338</f>
        <v/>
      </c>
      <c r="M338" s="57" t="str">
        <f>IF(B338="","",IF(LOOKUP(B338,Stammdaten!$A$17:$A$1001,Stammdaten!$G$17:$G$1001)="Nein",0,IF(ISBLANK(Beladung!B338),"",ROUND(MIN(G338,K338)*-1,2))))</f>
        <v/>
      </c>
    </row>
    <row r="339" spans="1:13" x14ac:dyDescent="0.25">
      <c r="A339" s="142" t="str">
        <f>_xlfn.IFNA(VLOOKUP(B339,Stammdaten!$A$17:$B$300,2,FALSE),"")</f>
        <v/>
      </c>
      <c r="B339" s="125" t="str">
        <f>IF(Beladung!B339="","",Beladung!B339)</f>
        <v/>
      </c>
      <c r="C339" s="124" t="str">
        <f>IF(Beladung!C339="","",Beladung!C339)</f>
        <v/>
      </c>
      <c r="D339" s="87" t="str">
        <f>IF(ISBLANK(Beladung!B339),"",SUMIFS(Beladung!$D$17:$D$300,Beladung!$B$17:$B$300,B339))</f>
        <v/>
      </c>
      <c r="E339" s="66" t="str">
        <f>IF(ISBLANK(Beladung!B339),"",Beladung!D339)</f>
        <v/>
      </c>
      <c r="F339" s="88" t="str">
        <f>IF(ISBLANK(Beladung!B339),"",SUMIFS(Beladung!$F$17:$F$1001,Beladung!$B$17:$B$1001,'Ergebnis (detailliert)'!B339))</f>
        <v/>
      </c>
      <c r="G339" s="67" t="str">
        <f>IF(ISBLANK(Beladung!B339),"",Beladung!F339)</f>
        <v/>
      </c>
      <c r="H339" s="88" t="str">
        <f>IF(ISBLANK(Beladung!B339),"",SUMIFS(Entladung!$D$17:$D$1001,Entladung!$B$17:$B$1001,'Ergebnis (detailliert)'!B339))</f>
        <v/>
      </c>
      <c r="I339" s="89" t="str">
        <f>IF(ISBLANK(Entladung!B339),"",Entladung!D339)</f>
        <v/>
      </c>
      <c r="J339" s="88" t="str">
        <f>IF(ISBLANK(Beladung!B339),"",SUMIFS(Entladung!$F$17:$F$1001,Entladung!$B$17:$B$1001,'Ergebnis (detailliert)'!$B$17:$B$300))</f>
        <v/>
      </c>
      <c r="K339" s="13" t="str">
        <f>IFERROR(IF(B339="","",J339*'Ergebnis (detailliert)'!G339/'Ergebnis (detailliert)'!F339),0)</f>
        <v/>
      </c>
      <c r="L339" s="56" t="str">
        <f t="shared" si="5"/>
        <v/>
      </c>
      <c r="M339" s="57" t="str">
        <f>IF(B339="","",IF(LOOKUP(B339,Stammdaten!$A$17:$A$1001,Stammdaten!$G$17:$G$1001)="Nein",0,IF(ISBLANK(Beladung!B339),"",ROUND(MIN(G339,K339)*-1,2))))</f>
        <v/>
      </c>
    </row>
    <row r="340" spans="1:13" x14ac:dyDescent="0.25">
      <c r="A340" s="142" t="str">
        <f>_xlfn.IFNA(VLOOKUP(B340,Stammdaten!$A$17:$B$300,2,FALSE),"")</f>
        <v/>
      </c>
      <c r="B340" s="125" t="str">
        <f>IF(Beladung!B340="","",Beladung!B340)</f>
        <v/>
      </c>
      <c r="C340" s="124" t="str">
        <f>IF(Beladung!C340="","",Beladung!C340)</f>
        <v/>
      </c>
      <c r="D340" s="87" t="str">
        <f>IF(ISBLANK(Beladung!B340),"",SUMIFS(Beladung!$D$17:$D$300,Beladung!$B$17:$B$300,B340))</f>
        <v/>
      </c>
      <c r="E340" s="66" t="str">
        <f>IF(ISBLANK(Beladung!B340),"",Beladung!D340)</f>
        <v/>
      </c>
      <c r="F340" s="88" t="str">
        <f>IF(ISBLANK(Beladung!B340),"",SUMIFS(Beladung!$F$17:$F$1001,Beladung!$B$17:$B$1001,'Ergebnis (detailliert)'!B340))</f>
        <v/>
      </c>
      <c r="G340" s="67" t="str">
        <f>IF(ISBLANK(Beladung!B340),"",Beladung!F340)</f>
        <v/>
      </c>
      <c r="H340" s="88" t="str">
        <f>IF(ISBLANK(Beladung!B340),"",SUMIFS(Entladung!$D$17:$D$1001,Entladung!$B$17:$B$1001,'Ergebnis (detailliert)'!B340))</f>
        <v/>
      </c>
      <c r="I340" s="89" t="str">
        <f>IF(ISBLANK(Entladung!B340),"",Entladung!D340)</f>
        <v/>
      </c>
      <c r="J340" s="88" t="str">
        <f>IF(ISBLANK(Beladung!B340),"",SUMIFS(Entladung!$F$17:$F$1001,Entladung!$B$17:$B$1001,'Ergebnis (detailliert)'!$B$17:$B$300))</f>
        <v/>
      </c>
      <c r="K340" s="13" t="str">
        <f>IFERROR(IF(B340="","",J340*'Ergebnis (detailliert)'!G340/'Ergebnis (detailliert)'!F340),0)</f>
        <v/>
      </c>
      <c r="L340" s="56" t="str">
        <f t="shared" si="5"/>
        <v/>
      </c>
      <c r="M340" s="57" t="str">
        <f>IF(B340="","",IF(LOOKUP(B340,Stammdaten!$A$17:$A$1001,Stammdaten!$G$17:$G$1001)="Nein",0,IF(ISBLANK(Beladung!B340),"",ROUND(MIN(G340,K340)*-1,2))))</f>
        <v/>
      </c>
    </row>
    <row r="341" spans="1:13" x14ac:dyDescent="0.25">
      <c r="A341" s="142" t="str">
        <f>_xlfn.IFNA(VLOOKUP(B341,Stammdaten!$A$17:$B$300,2,FALSE),"")</f>
        <v/>
      </c>
      <c r="B341" s="125" t="str">
        <f>IF(Beladung!B341="","",Beladung!B341)</f>
        <v/>
      </c>
      <c r="C341" s="124" t="str">
        <f>IF(Beladung!C341="","",Beladung!C341)</f>
        <v/>
      </c>
      <c r="D341" s="87" t="str">
        <f>IF(ISBLANK(Beladung!B341),"",SUMIFS(Beladung!$D$17:$D$300,Beladung!$B$17:$B$300,B341))</f>
        <v/>
      </c>
      <c r="E341" s="66" t="str">
        <f>IF(ISBLANK(Beladung!B341),"",Beladung!D341)</f>
        <v/>
      </c>
      <c r="F341" s="88" t="str">
        <f>IF(ISBLANK(Beladung!B341),"",SUMIFS(Beladung!$F$17:$F$1001,Beladung!$B$17:$B$1001,'Ergebnis (detailliert)'!B341))</f>
        <v/>
      </c>
      <c r="G341" s="67" t="str">
        <f>IF(ISBLANK(Beladung!B341),"",Beladung!F341)</f>
        <v/>
      </c>
      <c r="H341" s="88" t="str">
        <f>IF(ISBLANK(Beladung!B341),"",SUMIFS(Entladung!$D$17:$D$1001,Entladung!$B$17:$B$1001,'Ergebnis (detailliert)'!B341))</f>
        <v/>
      </c>
      <c r="I341" s="89" t="str">
        <f>IF(ISBLANK(Entladung!B341),"",Entladung!D341)</f>
        <v/>
      </c>
      <c r="J341" s="88" t="str">
        <f>IF(ISBLANK(Beladung!B341),"",SUMIFS(Entladung!$F$17:$F$1001,Entladung!$B$17:$B$1001,'Ergebnis (detailliert)'!$B$17:$B$300))</f>
        <v/>
      </c>
      <c r="K341" s="13" t="str">
        <f>IFERROR(IF(B341="","",J341*'Ergebnis (detailliert)'!G341/'Ergebnis (detailliert)'!F341),0)</f>
        <v/>
      </c>
      <c r="L341" s="56" t="str">
        <f t="shared" si="5"/>
        <v/>
      </c>
      <c r="M341" s="57" t="str">
        <f>IF(B341="","",IF(LOOKUP(B341,Stammdaten!$A$17:$A$1001,Stammdaten!$G$17:$G$1001)="Nein",0,IF(ISBLANK(Beladung!B341),"",ROUND(MIN(G341,K341)*-1,2))))</f>
        <v/>
      </c>
    </row>
    <row r="342" spans="1:13" x14ac:dyDescent="0.25">
      <c r="A342" s="142" t="str">
        <f>_xlfn.IFNA(VLOOKUP(B342,Stammdaten!$A$17:$B$300,2,FALSE),"")</f>
        <v/>
      </c>
      <c r="B342" s="125" t="str">
        <f>IF(Beladung!B342="","",Beladung!B342)</f>
        <v/>
      </c>
      <c r="C342" s="124" t="str">
        <f>IF(Beladung!C342="","",Beladung!C342)</f>
        <v/>
      </c>
      <c r="D342" s="87" t="str">
        <f>IF(ISBLANK(Beladung!B342),"",SUMIFS(Beladung!$D$17:$D$300,Beladung!$B$17:$B$300,B342))</f>
        <v/>
      </c>
      <c r="E342" s="66" t="str">
        <f>IF(ISBLANK(Beladung!B342),"",Beladung!D342)</f>
        <v/>
      </c>
      <c r="F342" s="88" t="str">
        <f>IF(ISBLANK(Beladung!B342),"",SUMIFS(Beladung!$F$17:$F$1001,Beladung!$B$17:$B$1001,'Ergebnis (detailliert)'!B342))</f>
        <v/>
      </c>
      <c r="G342" s="67" t="str">
        <f>IF(ISBLANK(Beladung!B342),"",Beladung!F342)</f>
        <v/>
      </c>
      <c r="H342" s="88" t="str">
        <f>IF(ISBLANK(Beladung!B342),"",SUMIFS(Entladung!$D$17:$D$1001,Entladung!$B$17:$B$1001,'Ergebnis (detailliert)'!B342))</f>
        <v/>
      </c>
      <c r="I342" s="89" t="str">
        <f>IF(ISBLANK(Entladung!B342),"",Entladung!D342)</f>
        <v/>
      </c>
      <c r="J342" s="88" t="str">
        <f>IF(ISBLANK(Beladung!B342),"",SUMIFS(Entladung!$F$17:$F$1001,Entladung!$B$17:$B$1001,'Ergebnis (detailliert)'!$B$17:$B$300))</f>
        <v/>
      </c>
      <c r="K342" s="13" t="str">
        <f>IFERROR(IF(B342="","",J342*'Ergebnis (detailliert)'!G342/'Ergebnis (detailliert)'!F342),0)</f>
        <v/>
      </c>
      <c r="L342" s="56" t="str">
        <f t="shared" si="5"/>
        <v/>
      </c>
      <c r="M342" s="57" t="str">
        <f>IF(B342="","",IF(LOOKUP(B342,Stammdaten!$A$17:$A$1001,Stammdaten!$G$17:$G$1001)="Nein",0,IF(ISBLANK(Beladung!B342),"",ROUND(MIN(G342,K342)*-1,2))))</f>
        <v/>
      </c>
    </row>
    <row r="343" spans="1:13" x14ac:dyDescent="0.25">
      <c r="A343" s="142" t="str">
        <f>_xlfn.IFNA(VLOOKUP(B343,Stammdaten!$A$17:$B$300,2,FALSE),"")</f>
        <v/>
      </c>
      <c r="B343" s="125" t="str">
        <f>IF(Beladung!B343="","",Beladung!B343)</f>
        <v/>
      </c>
      <c r="C343" s="124" t="str">
        <f>IF(Beladung!C343="","",Beladung!C343)</f>
        <v/>
      </c>
      <c r="D343" s="87" t="str">
        <f>IF(ISBLANK(Beladung!B343),"",SUMIFS(Beladung!$D$17:$D$300,Beladung!$B$17:$B$300,B343))</f>
        <v/>
      </c>
      <c r="E343" s="66" t="str">
        <f>IF(ISBLANK(Beladung!B343),"",Beladung!D343)</f>
        <v/>
      </c>
      <c r="F343" s="88" t="str">
        <f>IF(ISBLANK(Beladung!B343),"",SUMIFS(Beladung!$F$17:$F$1001,Beladung!$B$17:$B$1001,'Ergebnis (detailliert)'!B343))</f>
        <v/>
      </c>
      <c r="G343" s="67" t="str">
        <f>IF(ISBLANK(Beladung!B343),"",Beladung!F343)</f>
        <v/>
      </c>
      <c r="H343" s="88" t="str">
        <f>IF(ISBLANK(Beladung!B343),"",SUMIFS(Entladung!$D$17:$D$1001,Entladung!$B$17:$B$1001,'Ergebnis (detailliert)'!B343))</f>
        <v/>
      </c>
      <c r="I343" s="89" t="str">
        <f>IF(ISBLANK(Entladung!B343),"",Entladung!D343)</f>
        <v/>
      </c>
      <c r="J343" s="88" t="str">
        <f>IF(ISBLANK(Beladung!B343),"",SUMIFS(Entladung!$F$17:$F$1001,Entladung!$B$17:$B$1001,'Ergebnis (detailliert)'!$B$17:$B$300))</f>
        <v/>
      </c>
      <c r="K343" s="13" t="str">
        <f>IFERROR(IF(B343="","",J343*'Ergebnis (detailliert)'!G343/'Ergebnis (detailliert)'!F343),0)</f>
        <v/>
      </c>
      <c r="L343" s="56" t="str">
        <f t="shared" si="5"/>
        <v/>
      </c>
      <c r="M343" s="57" t="str">
        <f>IF(B343="","",IF(LOOKUP(B343,Stammdaten!$A$17:$A$1001,Stammdaten!$G$17:$G$1001)="Nein",0,IF(ISBLANK(Beladung!B343),"",ROUND(MIN(G343,K343)*-1,2))))</f>
        <v/>
      </c>
    </row>
    <row r="344" spans="1:13" x14ac:dyDescent="0.25">
      <c r="A344" s="142" t="str">
        <f>_xlfn.IFNA(VLOOKUP(B344,Stammdaten!$A$17:$B$300,2,FALSE),"")</f>
        <v/>
      </c>
      <c r="B344" s="125" t="str">
        <f>IF(Beladung!B344="","",Beladung!B344)</f>
        <v/>
      </c>
      <c r="C344" s="124" t="str">
        <f>IF(Beladung!C344="","",Beladung!C344)</f>
        <v/>
      </c>
      <c r="D344" s="87" t="str">
        <f>IF(ISBLANK(Beladung!B344),"",SUMIFS(Beladung!$D$17:$D$300,Beladung!$B$17:$B$300,B344))</f>
        <v/>
      </c>
      <c r="E344" s="66" t="str">
        <f>IF(ISBLANK(Beladung!B344),"",Beladung!D344)</f>
        <v/>
      </c>
      <c r="F344" s="88" t="str">
        <f>IF(ISBLANK(Beladung!B344),"",SUMIFS(Beladung!$F$17:$F$1001,Beladung!$B$17:$B$1001,'Ergebnis (detailliert)'!B344))</f>
        <v/>
      </c>
      <c r="G344" s="67" t="str">
        <f>IF(ISBLANK(Beladung!B344),"",Beladung!F344)</f>
        <v/>
      </c>
      <c r="H344" s="88" t="str">
        <f>IF(ISBLANK(Beladung!B344),"",SUMIFS(Entladung!$D$17:$D$1001,Entladung!$B$17:$B$1001,'Ergebnis (detailliert)'!B344))</f>
        <v/>
      </c>
      <c r="I344" s="89" t="str">
        <f>IF(ISBLANK(Entladung!B344),"",Entladung!D344)</f>
        <v/>
      </c>
      <c r="J344" s="88" t="str">
        <f>IF(ISBLANK(Beladung!B344),"",SUMIFS(Entladung!$F$17:$F$1001,Entladung!$B$17:$B$1001,'Ergebnis (detailliert)'!$B$17:$B$300))</f>
        <v/>
      </c>
      <c r="K344" s="13" t="str">
        <f>IFERROR(IF(B344="","",J344*'Ergebnis (detailliert)'!G344/'Ergebnis (detailliert)'!F344),0)</f>
        <v/>
      </c>
      <c r="L344" s="56" t="str">
        <f t="shared" si="5"/>
        <v/>
      </c>
      <c r="M344" s="57" t="str">
        <f>IF(B344="","",IF(LOOKUP(B344,Stammdaten!$A$17:$A$1001,Stammdaten!$G$17:$G$1001)="Nein",0,IF(ISBLANK(Beladung!B344),"",ROUND(MIN(G344,K344)*-1,2))))</f>
        <v/>
      </c>
    </row>
    <row r="345" spans="1:13" x14ac:dyDescent="0.25">
      <c r="A345" s="142" t="str">
        <f>_xlfn.IFNA(VLOOKUP(B345,Stammdaten!$A$17:$B$300,2,FALSE),"")</f>
        <v/>
      </c>
      <c r="B345" s="125" t="str">
        <f>IF(Beladung!B345="","",Beladung!B345)</f>
        <v/>
      </c>
      <c r="C345" s="124" t="str">
        <f>IF(Beladung!C345="","",Beladung!C345)</f>
        <v/>
      </c>
      <c r="D345" s="87" t="str">
        <f>IF(ISBLANK(Beladung!B345),"",SUMIFS(Beladung!$D$17:$D$300,Beladung!$B$17:$B$300,B345))</f>
        <v/>
      </c>
      <c r="E345" s="66" t="str">
        <f>IF(ISBLANK(Beladung!B345),"",Beladung!D345)</f>
        <v/>
      </c>
      <c r="F345" s="88" t="str">
        <f>IF(ISBLANK(Beladung!B345),"",SUMIFS(Beladung!$F$17:$F$1001,Beladung!$B$17:$B$1001,'Ergebnis (detailliert)'!B345))</f>
        <v/>
      </c>
      <c r="G345" s="67" t="str">
        <f>IF(ISBLANK(Beladung!B345),"",Beladung!F345)</f>
        <v/>
      </c>
      <c r="H345" s="88" t="str">
        <f>IF(ISBLANK(Beladung!B345),"",SUMIFS(Entladung!$D$17:$D$1001,Entladung!$B$17:$B$1001,'Ergebnis (detailliert)'!B345))</f>
        <v/>
      </c>
      <c r="I345" s="89" t="str">
        <f>IF(ISBLANK(Entladung!B345),"",Entladung!D345)</f>
        <v/>
      </c>
      <c r="J345" s="88" t="str">
        <f>IF(ISBLANK(Beladung!B345),"",SUMIFS(Entladung!$F$17:$F$1001,Entladung!$B$17:$B$1001,'Ergebnis (detailliert)'!$B$17:$B$300))</f>
        <v/>
      </c>
      <c r="K345" s="13" t="str">
        <f>IFERROR(IF(B345="","",J345*'Ergebnis (detailliert)'!G345/'Ergebnis (detailliert)'!F345),0)</f>
        <v/>
      </c>
      <c r="L345" s="56" t="str">
        <f t="shared" si="5"/>
        <v/>
      </c>
      <c r="M345" s="57" t="str">
        <f>IF(B345="","",IF(LOOKUP(B345,Stammdaten!$A$17:$A$1001,Stammdaten!$G$17:$G$1001)="Nein",0,IF(ISBLANK(Beladung!B345),"",ROUND(MIN(G345,K345)*-1,2))))</f>
        <v/>
      </c>
    </row>
    <row r="346" spans="1:13" x14ac:dyDescent="0.25">
      <c r="A346" s="142" t="str">
        <f>_xlfn.IFNA(VLOOKUP(B346,Stammdaten!$A$17:$B$300,2,FALSE),"")</f>
        <v/>
      </c>
      <c r="B346" s="125" t="str">
        <f>IF(Beladung!B346="","",Beladung!B346)</f>
        <v/>
      </c>
      <c r="C346" s="124" t="str">
        <f>IF(Beladung!C346="","",Beladung!C346)</f>
        <v/>
      </c>
      <c r="D346" s="87" t="str">
        <f>IF(ISBLANK(Beladung!B346),"",SUMIFS(Beladung!$D$17:$D$300,Beladung!$B$17:$B$300,B346))</f>
        <v/>
      </c>
      <c r="E346" s="66" t="str">
        <f>IF(ISBLANK(Beladung!B346),"",Beladung!D346)</f>
        <v/>
      </c>
      <c r="F346" s="88" t="str">
        <f>IF(ISBLANK(Beladung!B346),"",SUMIFS(Beladung!$F$17:$F$1001,Beladung!$B$17:$B$1001,'Ergebnis (detailliert)'!B346))</f>
        <v/>
      </c>
      <c r="G346" s="67" t="str">
        <f>IF(ISBLANK(Beladung!B346),"",Beladung!F346)</f>
        <v/>
      </c>
      <c r="H346" s="88" t="str">
        <f>IF(ISBLANK(Beladung!B346),"",SUMIFS(Entladung!$D$17:$D$1001,Entladung!$B$17:$B$1001,'Ergebnis (detailliert)'!B346))</f>
        <v/>
      </c>
      <c r="I346" s="89" t="str">
        <f>IF(ISBLANK(Entladung!B346),"",Entladung!D346)</f>
        <v/>
      </c>
      <c r="J346" s="88" t="str">
        <f>IF(ISBLANK(Beladung!B346),"",SUMIFS(Entladung!$F$17:$F$1001,Entladung!$B$17:$B$1001,'Ergebnis (detailliert)'!$B$17:$B$300))</f>
        <v/>
      </c>
      <c r="K346" s="13" t="str">
        <f>IFERROR(IF(B346="","",J346*'Ergebnis (detailliert)'!G346/'Ergebnis (detailliert)'!F346),0)</f>
        <v/>
      </c>
      <c r="L346" s="56" t="str">
        <f t="shared" si="5"/>
        <v/>
      </c>
      <c r="M346" s="57" t="str">
        <f>IF(B346="","",IF(LOOKUP(B346,Stammdaten!$A$17:$A$1001,Stammdaten!$G$17:$G$1001)="Nein",0,IF(ISBLANK(Beladung!B346),"",ROUND(MIN(G346,K346)*-1,2))))</f>
        <v/>
      </c>
    </row>
    <row r="347" spans="1:13" x14ac:dyDescent="0.25">
      <c r="A347" s="142" t="str">
        <f>_xlfn.IFNA(VLOOKUP(B347,Stammdaten!$A$17:$B$300,2,FALSE),"")</f>
        <v/>
      </c>
      <c r="B347" s="125" t="str">
        <f>IF(Beladung!B347="","",Beladung!B347)</f>
        <v/>
      </c>
      <c r="C347" s="124" t="str">
        <f>IF(Beladung!C347="","",Beladung!C347)</f>
        <v/>
      </c>
      <c r="D347" s="87" t="str">
        <f>IF(ISBLANK(Beladung!B347),"",SUMIFS(Beladung!$D$17:$D$300,Beladung!$B$17:$B$300,B347))</f>
        <v/>
      </c>
      <c r="E347" s="66" t="str">
        <f>IF(ISBLANK(Beladung!B347),"",Beladung!D347)</f>
        <v/>
      </c>
      <c r="F347" s="88" t="str">
        <f>IF(ISBLANK(Beladung!B347),"",SUMIFS(Beladung!$F$17:$F$1001,Beladung!$B$17:$B$1001,'Ergebnis (detailliert)'!B347))</f>
        <v/>
      </c>
      <c r="G347" s="67" t="str">
        <f>IF(ISBLANK(Beladung!B347),"",Beladung!F347)</f>
        <v/>
      </c>
      <c r="H347" s="88" t="str">
        <f>IF(ISBLANK(Beladung!B347),"",SUMIFS(Entladung!$D$17:$D$1001,Entladung!$B$17:$B$1001,'Ergebnis (detailliert)'!B347))</f>
        <v/>
      </c>
      <c r="I347" s="89" t="str">
        <f>IF(ISBLANK(Entladung!B347),"",Entladung!D347)</f>
        <v/>
      </c>
      <c r="J347" s="88" t="str">
        <f>IF(ISBLANK(Beladung!B347),"",SUMIFS(Entladung!$F$17:$F$1001,Entladung!$B$17:$B$1001,'Ergebnis (detailliert)'!$B$17:$B$300))</f>
        <v/>
      </c>
      <c r="K347" s="13" t="str">
        <f>IFERROR(IF(B347="","",J347*'Ergebnis (detailliert)'!G347/'Ergebnis (detailliert)'!F347),0)</f>
        <v/>
      </c>
      <c r="L347" s="56" t="str">
        <f t="shared" si="5"/>
        <v/>
      </c>
      <c r="M347" s="57" t="str">
        <f>IF(B347="","",IF(LOOKUP(B347,Stammdaten!$A$17:$A$1001,Stammdaten!$G$17:$G$1001)="Nein",0,IF(ISBLANK(Beladung!B347),"",ROUND(MIN(G347,K347)*-1,2))))</f>
        <v/>
      </c>
    </row>
    <row r="348" spans="1:13" x14ac:dyDescent="0.25">
      <c r="A348" s="142" t="str">
        <f>_xlfn.IFNA(VLOOKUP(B348,Stammdaten!$A$17:$B$300,2,FALSE),"")</f>
        <v/>
      </c>
      <c r="B348" s="125" t="str">
        <f>IF(Beladung!B348="","",Beladung!B348)</f>
        <v/>
      </c>
      <c r="C348" s="124" t="str">
        <f>IF(Beladung!C348="","",Beladung!C348)</f>
        <v/>
      </c>
      <c r="D348" s="87" t="str">
        <f>IF(ISBLANK(Beladung!B348),"",SUMIFS(Beladung!$D$17:$D$300,Beladung!$B$17:$B$300,B348))</f>
        <v/>
      </c>
      <c r="E348" s="66" t="str">
        <f>IF(ISBLANK(Beladung!B348),"",Beladung!D348)</f>
        <v/>
      </c>
      <c r="F348" s="88" t="str">
        <f>IF(ISBLANK(Beladung!B348),"",SUMIFS(Beladung!$F$17:$F$1001,Beladung!$B$17:$B$1001,'Ergebnis (detailliert)'!B348))</f>
        <v/>
      </c>
      <c r="G348" s="67" t="str">
        <f>IF(ISBLANK(Beladung!B348),"",Beladung!F348)</f>
        <v/>
      </c>
      <c r="H348" s="88" t="str">
        <f>IF(ISBLANK(Beladung!B348),"",SUMIFS(Entladung!$D$17:$D$1001,Entladung!$B$17:$B$1001,'Ergebnis (detailliert)'!B348))</f>
        <v/>
      </c>
      <c r="I348" s="89" t="str">
        <f>IF(ISBLANK(Entladung!B348),"",Entladung!D348)</f>
        <v/>
      </c>
      <c r="J348" s="88" t="str">
        <f>IF(ISBLANK(Beladung!B348),"",SUMIFS(Entladung!$F$17:$F$1001,Entladung!$B$17:$B$1001,'Ergebnis (detailliert)'!$B$17:$B$300))</f>
        <v/>
      </c>
      <c r="K348" s="13" t="str">
        <f>IFERROR(IF(B348="","",J348*'Ergebnis (detailliert)'!G348/'Ergebnis (detailliert)'!F348),0)</f>
        <v/>
      </c>
      <c r="L348" s="56" t="str">
        <f t="shared" si="5"/>
        <v/>
      </c>
      <c r="M348" s="57" t="str">
        <f>IF(B348="","",IF(LOOKUP(B348,Stammdaten!$A$17:$A$1001,Stammdaten!$G$17:$G$1001)="Nein",0,IF(ISBLANK(Beladung!B348),"",ROUND(MIN(G348,K348)*-1,2))))</f>
        <v/>
      </c>
    </row>
    <row r="349" spans="1:13" x14ac:dyDescent="0.25">
      <c r="A349" s="142" t="str">
        <f>_xlfn.IFNA(VLOOKUP(B349,Stammdaten!$A$17:$B$300,2,FALSE),"")</f>
        <v/>
      </c>
      <c r="B349" s="125" t="str">
        <f>IF(Beladung!B349="","",Beladung!B349)</f>
        <v/>
      </c>
      <c r="C349" s="124" t="str">
        <f>IF(Beladung!C349="","",Beladung!C349)</f>
        <v/>
      </c>
      <c r="D349" s="87" t="str">
        <f>IF(ISBLANK(Beladung!B349),"",SUMIFS(Beladung!$D$17:$D$300,Beladung!$B$17:$B$300,B349))</f>
        <v/>
      </c>
      <c r="E349" s="66" t="str">
        <f>IF(ISBLANK(Beladung!B349),"",Beladung!D349)</f>
        <v/>
      </c>
      <c r="F349" s="88" t="str">
        <f>IF(ISBLANK(Beladung!B349),"",SUMIFS(Beladung!$F$17:$F$1001,Beladung!$B$17:$B$1001,'Ergebnis (detailliert)'!B349))</f>
        <v/>
      </c>
      <c r="G349" s="67" t="str">
        <f>IF(ISBLANK(Beladung!B349),"",Beladung!F349)</f>
        <v/>
      </c>
      <c r="H349" s="88" t="str">
        <f>IF(ISBLANK(Beladung!B349),"",SUMIFS(Entladung!$D$17:$D$1001,Entladung!$B$17:$B$1001,'Ergebnis (detailliert)'!B349))</f>
        <v/>
      </c>
      <c r="I349" s="89" t="str">
        <f>IF(ISBLANK(Entladung!B349),"",Entladung!D349)</f>
        <v/>
      </c>
      <c r="J349" s="88" t="str">
        <f>IF(ISBLANK(Beladung!B349),"",SUMIFS(Entladung!$F$17:$F$1001,Entladung!$B$17:$B$1001,'Ergebnis (detailliert)'!$B$17:$B$300))</f>
        <v/>
      </c>
      <c r="K349" s="13" t="str">
        <f>IFERROR(IF(B349="","",J349*'Ergebnis (detailliert)'!G349/'Ergebnis (detailliert)'!F349),0)</f>
        <v/>
      </c>
      <c r="L349" s="56" t="str">
        <f t="shared" si="5"/>
        <v/>
      </c>
      <c r="M349" s="57" t="str">
        <f>IF(B349="","",IF(LOOKUP(B349,Stammdaten!$A$17:$A$1001,Stammdaten!$G$17:$G$1001)="Nein",0,IF(ISBLANK(Beladung!B349),"",ROUND(MIN(G349,K349)*-1,2))))</f>
        <v/>
      </c>
    </row>
    <row r="350" spans="1:13" x14ac:dyDescent="0.25">
      <c r="A350" s="142" t="str">
        <f>_xlfn.IFNA(VLOOKUP(B350,Stammdaten!$A$17:$B$300,2,FALSE),"")</f>
        <v/>
      </c>
      <c r="B350" s="125" t="str">
        <f>IF(Beladung!B350="","",Beladung!B350)</f>
        <v/>
      </c>
      <c r="C350" s="124" t="str">
        <f>IF(Beladung!C350="","",Beladung!C350)</f>
        <v/>
      </c>
      <c r="D350" s="87" t="str">
        <f>IF(ISBLANK(Beladung!B350),"",SUMIFS(Beladung!$D$17:$D$300,Beladung!$B$17:$B$300,B350))</f>
        <v/>
      </c>
      <c r="E350" s="66" t="str">
        <f>IF(ISBLANK(Beladung!B350),"",Beladung!D350)</f>
        <v/>
      </c>
      <c r="F350" s="88" t="str">
        <f>IF(ISBLANK(Beladung!B350),"",SUMIFS(Beladung!$F$17:$F$1001,Beladung!$B$17:$B$1001,'Ergebnis (detailliert)'!B350))</f>
        <v/>
      </c>
      <c r="G350" s="67" t="str">
        <f>IF(ISBLANK(Beladung!B350),"",Beladung!F350)</f>
        <v/>
      </c>
      <c r="H350" s="88" t="str">
        <f>IF(ISBLANK(Beladung!B350),"",SUMIFS(Entladung!$D$17:$D$1001,Entladung!$B$17:$B$1001,'Ergebnis (detailliert)'!B350))</f>
        <v/>
      </c>
      <c r="I350" s="89" t="str">
        <f>IF(ISBLANK(Entladung!B350),"",Entladung!D350)</f>
        <v/>
      </c>
      <c r="J350" s="88" t="str">
        <f>IF(ISBLANK(Beladung!B350),"",SUMIFS(Entladung!$F$17:$F$1001,Entladung!$B$17:$B$1001,'Ergebnis (detailliert)'!$B$17:$B$300))</f>
        <v/>
      </c>
      <c r="K350" s="13" t="str">
        <f>IFERROR(IF(B350="","",J350*'Ergebnis (detailliert)'!G350/'Ergebnis (detailliert)'!F350),0)</f>
        <v/>
      </c>
      <c r="L350" s="56" t="str">
        <f t="shared" si="5"/>
        <v/>
      </c>
      <c r="M350" s="57" t="str">
        <f>IF(B350="","",IF(LOOKUP(B350,Stammdaten!$A$17:$A$1001,Stammdaten!$G$17:$G$1001)="Nein",0,IF(ISBLANK(Beladung!B350),"",ROUND(MIN(G350,K350)*-1,2))))</f>
        <v/>
      </c>
    </row>
    <row r="351" spans="1:13" x14ac:dyDescent="0.25">
      <c r="A351" s="142" t="str">
        <f>_xlfn.IFNA(VLOOKUP(B351,Stammdaten!$A$17:$B$300,2,FALSE),"")</f>
        <v/>
      </c>
      <c r="B351" s="125" t="str">
        <f>IF(Beladung!B351="","",Beladung!B351)</f>
        <v/>
      </c>
      <c r="C351" s="124" t="str">
        <f>IF(Beladung!C351="","",Beladung!C351)</f>
        <v/>
      </c>
      <c r="D351" s="87" t="str">
        <f>IF(ISBLANK(Beladung!B351),"",SUMIFS(Beladung!$D$17:$D$300,Beladung!$B$17:$B$300,B351))</f>
        <v/>
      </c>
      <c r="E351" s="66" t="str">
        <f>IF(ISBLANK(Beladung!B351),"",Beladung!D351)</f>
        <v/>
      </c>
      <c r="F351" s="88" t="str">
        <f>IF(ISBLANK(Beladung!B351),"",SUMIFS(Beladung!$F$17:$F$1001,Beladung!$B$17:$B$1001,'Ergebnis (detailliert)'!B351))</f>
        <v/>
      </c>
      <c r="G351" s="67" t="str">
        <f>IF(ISBLANK(Beladung!B351),"",Beladung!F351)</f>
        <v/>
      </c>
      <c r="H351" s="88" t="str">
        <f>IF(ISBLANK(Beladung!B351),"",SUMIFS(Entladung!$D$17:$D$1001,Entladung!$B$17:$B$1001,'Ergebnis (detailliert)'!B351))</f>
        <v/>
      </c>
      <c r="I351" s="89" t="str">
        <f>IF(ISBLANK(Entladung!B351),"",Entladung!D351)</f>
        <v/>
      </c>
      <c r="J351" s="88" t="str">
        <f>IF(ISBLANK(Beladung!B351),"",SUMIFS(Entladung!$F$17:$F$1001,Entladung!$B$17:$B$1001,'Ergebnis (detailliert)'!$B$17:$B$300))</f>
        <v/>
      </c>
      <c r="K351" s="13" t="str">
        <f>IFERROR(IF(B351="","",J351*'Ergebnis (detailliert)'!G351/'Ergebnis (detailliert)'!F351),0)</f>
        <v/>
      </c>
      <c r="L351" s="56" t="str">
        <f t="shared" si="5"/>
        <v/>
      </c>
      <c r="M351" s="57" t="str">
        <f>IF(B351="","",IF(LOOKUP(B351,Stammdaten!$A$17:$A$1001,Stammdaten!$G$17:$G$1001)="Nein",0,IF(ISBLANK(Beladung!B351),"",ROUND(MIN(G351,K351)*-1,2))))</f>
        <v/>
      </c>
    </row>
    <row r="352" spans="1:13" x14ac:dyDescent="0.25">
      <c r="A352" s="142" t="str">
        <f>_xlfn.IFNA(VLOOKUP(B352,Stammdaten!$A$17:$B$300,2,FALSE),"")</f>
        <v/>
      </c>
      <c r="B352" s="125" t="str">
        <f>IF(Beladung!B352="","",Beladung!B352)</f>
        <v/>
      </c>
      <c r="C352" s="124" t="str">
        <f>IF(Beladung!C352="","",Beladung!C352)</f>
        <v/>
      </c>
      <c r="D352" s="87" t="str">
        <f>IF(ISBLANK(Beladung!B352),"",SUMIFS(Beladung!$D$17:$D$300,Beladung!$B$17:$B$300,B352))</f>
        <v/>
      </c>
      <c r="E352" s="66" t="str">
        <f>IF(ISBLANK(Beladung!B352),"",Beladung!D352)</f>
        <v/>
      </c>
      <c r="F352" s="88" t="str">
        <f>IF(ISBLANK(Beladung!B352),"",SUMIFS(Beladung!$F$17:$F$1001,Beladung!$B$17:$B$1001,'Ergebnis (detailliert)'!B352))</f>
        <v/>
      </c>
      <c r="G352" s="67" t="str">
        <f>IF(ISBLANK(Beladung!B352),"",Beladung!F352)</f>
        <v/>
      </c>
      <c r="H352" s="88" t="str">
        <f>IF(ISBLANK(Beladung!B352),"",SUMIFS(Entladung!$D$17:$D$1001,Entladung!$B$17:$B$1001,'Ergebnis (detailliert)'!B352))</f>
        <v/>
      </c>
      <c r="I352" s="89" t="str">
        <f>IF(ISBLANK(Entladung!B352),"",Entladung!D352)</f>
        <v/>
      </c>
      <c r="J352" s="88" t="str">
        <f>IF(ISBLANK(Beladung!B352),"",SUMIFS(Entladung!$F$17:$F$1001,Entladung!$B$17:$B$1001,'Ergebnis (detailliert)'!$B$17:$B$300))</f>
        <v/>
      </c>
      <c r="K352" s="13" t="str">
        <f>IFERROR(IF(B352="","",J352*'Ergebnis (detailliert)'!G352/'Ergebnis (detailliert)'!F352),0)</f>
        <v/>
      </c>
      <c r="L352" s="56" t="str">
        <f t="shared" si="5"/>
        <v/>
      </c>
      <c r="M352" s="57" t="str">
        <f>IF(B352="","",IF(LOOKUP(B352,Stammdaten!$A$17:$A$1001,Stammdaten!$G$17:$G$1001)="Nein",0,IF(ISBLANK(Beladung!B352),"",ROUND(MIN(G352,K352)*-1,2))))</f>
        <v/>
      </c>
    </row>
    <row r="353" spans="1:13" x14ac:dyDescent="0.25">
      <c r="A353" s="142" t="str">
        <f>_xlfn.IFNA(VLOOKUP(B353,Stammdaten!$A$17:$B$300,2,FALSE),"")</f>
        <v/>
      </c>
      <c r="B353" s="125" t="str">
        <f>IF(Beladung!B353="","",Beladung!B353)</f>
        <v/>
      </c>
      <c r="C353" s="124" t="str">
        <f>IF(Beladung!C353="","",Beladung!C353)</f>
        <v/>
      </c>
      <c r="D353" s="87" t="str">
        <f>IF(ISBLANK(Beladung!B353),"",SUMIFS(Beladung!$D$17:$D$300,Beladung!$B$17:$B$300,B353))</f>
        <v/>
      </c>
      <c r="E353" s="66" t="str">
        <f>IF(ISBLANK(Beladung!B353),"",Beladung!D353)</f>
        <v/>
      </c>
      <c r="F353" s="88" t="str">
        <f>IF(ISBLANK(Beladung!B353),"",SUMIFS(Beladung!$F$17:$F$1001,Beladung!$B$17:$B$1001,'Ergebnis (detailliert)'!B353))</f>
        <v/>
      </c>
      <c r="G353" s="67" t="str">
        <f>IF(ISBLANK(Beladung!B353),"",Beladung!F353)</f>
        <v/>
      </c>
      <c r="H353" s="88" t="str">
        <f>IF(ISBLANK(Beladung!B353),"",SUMIFS(Entladung!$D$17:$D$1001,Entladung!$B$17:$B$1001,'Ergebnis (detailliert)'!B353))</f>
        <v/>
      </c>
      <c r="I353" s="89" t="str">
        <f>IF(ISBLANK(Entladung!B353),"",Entladung!D353)</f>
        <v/>
      </c>
      <c r="J353" s="88" t="str">
        <f>IF(ISBLANK(Beladung!B353),"",SUMIFS(Entladung!$F$17:$F$1001,Entladung!$B$17:$B$1001,'Ergebnis (detailliert)'!$B$17:$B$300))</f>
        <v/>
      </c>
      <c r="K353" s="13" t="str">
        <f>IFERROR(IF(B353="","",J353*'Ergebnis (detailliert)'!G353/'Ergebnis (detailliert)'!F353),0)</f>
        <v/>
      </c>
      <c r="L353" s="56" t="str">
        <f t="shared" si="5"/>
        <v/>
      </c>
      <c r="M353" s="57" t="str">
        <f>IF(B353="","",IF(LOOKUP(B353,Stammdaten!$A$17:$A$1001,Stammdaten!$G$17:$G$1001)="Nein",0,IF(ISBLANK(Beladung!B353),"",ROUND(MIN(G353,K353)*-1,2))))</f>
        <v/>
      </c>
    </row>
    <row r="354" spans="1:13" x14ac:dyDescent="0.25">
      <c r="A354" s="142" t="str">
        <f>_xlfn.IFNA(VLOOKUP(B354,Stammdaten!$A$17:$B$300,2,FALSE),"")</f>
        <v/>
      </c>
      <c r="B354" s="125" t="str">
        <f>IF(Beladung!B354="","",Beladung!B354)</f>
        <v/>
      </c>
      <c r="C354" s="124" t="str">
        <f>IF(Beladung!C354="","",Beladung!C354)</f>
        <v/>
      </c>
      <c r="D354" s="87" t="str">
        <f>IF(ISBLANK(Beladung!B354),"",SUMIFS(Beladung!$D$17:$D$300,Beladung!$B$17:$B$300,B354))</f>
        <v/>
      </c>
      <c r="E354" s="66" t="str">
        <f>IF(ISBLANK(Beladung!B354),"",Beladung!D354)</f>
        <v/>
      </c>
      <c r="F354" s="88" t="str">
        <f>IF(ISBLANK(Beladung!B354),"",SUMIFS(Beladung!$F$17:$F$1001,Beladung!$B$17:$B$1001,'Ergebnis (detailliert)'!B354))</f>
        <v/>
      </c>
      <c r="G354" s="67" t="str">
        <f>IF(ISBLANK(Beladung!B354),"",Beladung!F354)</f>
        <v/>
      </c>
      <c r="H354" s="88" t="str">
        <f>IF(ISBLANK(Beladung!B354),"",SUMIFS(Entladung!$D$17:$D$1001,Entladung!$B$17:$B$1001,'Ergebnis (detailliert)'!B354))</f>
        <v/>
      </c>
      <c r="I354" s="89" t="str">
        <f>IF(ISBLANK(Entladung!B354),"",Entladung!D354)</f>
        <v/>
      </c>
      <c r="J354" s="88" t="str">
        <f>IF(ISBLANK(Beladung!B354),"",SUMIFS(Entladung!$F$17:$F$1001,Entladung!$B$17:$B$1001,'Ergebnis (detailliert)'!$B$17:$B$300))</f>
        <v/>
      </c>
      <c r="K354" s="13" t="str">
        <f>IFERROR(IF(B354="","",J354*'Ergebnis (detailliert)'!G354/'Ergebnis (detailliert)'!F354),0)</f>
        <v/>
      </c>
      <c r="L354" s="56" t="str">
        <f t="shared" si="5"/>
        <v/>
      </c>
      <c r="M354" s="57" t="str">
        <f>IF(B354="","",IF(LOOKUP(B354,Stammdaten!$A$17:$A$1001,Stammdaten!$G$17:$G$1001)="Nein",0,IF(ISBLANK(Beladung!B354),"",ROUND(MIN(G354,K354)*-1,2))))</f>
        <v/>
      </c>
    </row>
    <row r="355" spans="1:13" x14ac:dyDescent="0.25">
      <c r="A355" s="142" t="str">
        <f>_xlfn.IFNA(VLOOKUP(B355,Stammdaten!$A$17:$B$300,2,FALSE),"")</f>
        <v/>
      </c>
      <c r="B355" s="125" t="str">
        <f>IF(Beladung!B355="","",Beladung!B355)</f>
        <v/>
      </c>
      <c r="C355" s="124" t="str">
        <f>IF(Beladung!C355="","",Beladung!C355)</f>
        <v/>
      </c>
      <c r="D355" s="87" t="str">
        <f>IF(ISBLANK(Beladung!B355),"",SUMIFS(Beladung!$D$17:$D$300,Beladung!$B$17:$B$300,B355))</f>
        <v/>
      </c>
      <c r="E355" s="66" t="str">
        <f>IF(ISBLANK(Beladung!B355),"",Beladung!D355)</f>
        <v/>
      </c>
      <c r="F355" s="88" t="str">
        <f>IF(ISBLANK(Beladung!B355),"",SUMIFS(Beladung!$F$17:$F$1001,Beladung!$B$17:$B$1001,'Ergebnis (detailliert)'!B355))</f>
        <v/>
      </c>
      <c r="G355" s="67" t="str">
        <f>IF(ISBLANK(Beladung!B355),"",Beladung!F355)</f>
        <v/>
      </c>
      <c r="H355" s="88" t="str">
        <f>IF(ISBLANK(Beladung!B355),"",SUMIFS(Entladung!$D$17:$D$1001,Entladung!$B$17:$B$1001,'Ergebnis (detailliert)'!B355))</f>
        <v/>
      </c>
      <c r="I355" s="89" t="str">
        <f>IF(ISBLANK(Entladung!B355),"",Entladung!D355)</f>
        <v/>
      </c>
      <c r="J355" s="88" t="str">
        <f>IF(ISBLANK(Beladung!B355),"",SUMIFS(Entladung!$F$17:$F$1001,Entladung!$B$17:$B$1001,'Ergebnis (detailliert)'!$B$17:$B$300))</f>
        <v/>
      </c>
      <c r="K355" s="13" t="str">
        <f>IFERROR(IF(B355="","",J355*'Ergebnis (detailliert)'!G355/'Ergebnis (detailliert)'!F355),0)</f>
        <v/>
      </c>
      <c r="L355" s="56" t="str">
        <f t="shared" si="5"/>
        <v/>
      </c>
      <c r="M355" s="57" t="str">
        <f>IF(B355="","",IF(LOOKUP(B355,Stammdaten!$A$17:$A$1001,Stammdaten!$G$17:$G$1001)="Nein",0,IF(ISBLANK(Beladung!B355),"",ROUND(MIN(G355,K355)*-1,2))))</f>
        <v/>
      </c>
    </row>
    <row r="356" spans="1:13" x14ac:dyDescent="0.25">
      <c r="A356" s="142" t="str">
        <f>_xlfn.IFNA(VLOOKUP(B356,Stammdaten!$A$17:$B$300,2,FALSE),"")</f>
        <v/>
      </c>
      <c r="B356" s="125" t="str">
        <f>IF(Beladung!B356="","",Beladung!B356)</f>
        <v/>
      </c>
      <c r="C356" s="124" t="str">
        <f>IF(Beladung!C356="","",Beladung!C356)</f>
        <v/>
      </c>
      <c r="D356" s="87" t="str">
        <f>IF(ISBLANK(Beladung!B356),"",SUMIFS(Beladung!$D$17:$D$300,Beladung!$B$17:$B$300,B356))</f>
        <v/>
      </c>
      <c r="E356" s="66" t="str">
        <f>IF(ISBLANK(Beladung!B356),"",Beladung!D356)</f>
        <v/>
      </c>
      <c r="F356" s="88" t="str">
        <f>IF(ISBLANK(Beladung!B356),"",SUMIFS(Beladung!$F$17:$F$1001,Beladung!$B$17:$B$1001,'Ergebnis (detailliert)'!B356))</f>
        <v/>
      </c>
      <c r="G356" s="67" t="str">
        <f>IF(ISBLANK(Beladung!B356),"",Beladung!F356)</f>
        <v/>
      </c>
      <c r="H356" s="88" t="str">
        <f>IF(ISBLANK(Beladung!B356),"",SUMIFS(Entladung!$D$17:$D$1001,Entladung!$B$17:$B$1001,'Ergebnis (detailliert)'!B356))</f>
        <v/>
      </c>
      <c r="I356" s="89" t="str">
        <f>IF(ISBLANK(Entladung!B356),"",Entladung!D356)</f>
        <v/>
      </c>
      <c r="J356" s="88" t="str">
        <f>IF(ISBLANK(Beladung!B356),"",SUMIFS(Entladung!$F$17:$F$1001,Entladung!$B$17:$B$1001,'Ergebnis (detailliert)'!$B$17:$B$300))</f>
        <v/>
      </c>
      <c r="K356" s="13" t="str">
        <f>IFERROR(IF(B356="","",J356*'Ergebnis (detailliert)'!G356/'Ergebnis (detailliert)'!F356),0)</f>
        <v/>
      </c>
      <c r="L356" s="56" t="str">
        <f t="shared" si="5"/>
        <v/>
      </c>
      <c r="M356" s="57" t="str">
        <f>IF(B356="","",IF(LOOKUP(B356,Stammdaten!$A$17:$A$1001,Stammdaten!$G$17:$G$1001)="Nein",0,IF(ISBLANK(Beladung!B356),"",ROUND(MIN(G356,K356)*-1,2))))</f>
        <v/>
      </c>
    </row>
    <row r="357" spans="1:13" x14ac:dyDescent="0.25">
      <c r="A357" s="142" t="str">
        <f>_xlfn.IFNA(VLOOKUP(B357,Stammdaten!$A$17:$B$300,2,FALSE),"")</f>
        <v/>
      </c>
      <c r="B357" s="125" t="str">
        <f>IF(Beladung!B357="","",Beladung!B357)</f>
        <v/>
      </c>
      <c r="C357" s="124" t="str">
        <f>IF(Beladung!C357="","",Beladung!C357)</f>
        <v/>
      </c>
      <c r="D357" s="87" t="str">
        <f>IF(ISBLANK(Beladung!B357),"",SUMIFS(Beladung!$D$17:$D$300,Beladung!$B$17:$B$300,B357))</f>
        <v/>
      </c>
      <c r="E357" s="66" t="str">
        <f>IF(ISBLANK(Beladung!B357),"",Beladung!D357)</f>
        <v/>
      </c>
      <c r="F357" s="88" t="str">
        <f>IF(ISBLANK(Beladung!B357),"",SUMIFS(Beladung!$F$17:$F$1001,Beladung!$B$17:$B$1001,'Ergebnis (detailliert)'!B357))</f>
        <v/>
      </c>
      <c r="G357" s="67" t="str">
        <f>IF(ISBLANK(Beladung!B357),"",Beladung!F357)</f>
        <v/>
      </c>
      <c r="H357" s="88" t="str">
        <f>IF(ISBLANK(Beladung!B357),"",SUMIFS(Entladung!$D$17:$D$1001,Entladung!$B$17:$B$1001,'Ergebnis (detailliert)'!B357))</f>
        <v/>
      </c>
      <c r="I357" s="89" t="str">
        <f>IF(ISBLANK(Entladung!B357),"",Entladung!D357)</f>
        <v/>
      </c>
      <c r="J357" s="88" t="str">
        <f>IF(ISBLANK(Beladung!B357),"",SUMIFS(Entladung!$F$17:$F$1001,Entladung!$B$17:$B$1001,'Ergebnis (detailliert)'!$B$17:$B$300))</f>
        <v/>
      </c>
      <c r="K357" s="13" t="str">
        <f>IFERROR(IF(B357="","",J357*'Ergebnis (detailliert)'!G357/'Ergebnis (detailliert)'!F357),0)</f>
        <v/>
      </c>
      <c r="L357" s="56" t="str">
        <f t="shared" si="5"/>
        <v/>
      </c>
      <c r="M357" s="57" t="str">
        <f>IF(B357="","",IF(LOOKUP(B357,Stammdaten!$A$17:$A$1001,Stammdaten!$G$17:$G$1001)="Nein",0,IF(ISBLANK(Beladung!B357),"",ROUND(MIN(G357,K357)*-1,2))))</f>
        <v/>
      </c>
    </row>
    <row r="358" spans="1:13" x14ac:dyDescent="0.25">
      <c r="A358" s="142" t="str">
        <f>_xlfn.IFNA(VLOOKUP(B358,Stammdaten!$A$17:$B$300,2,FALSE),"")</f>
        <v/>
      </c>
      <c r="B358" s="125" t="str">
        <f>IF(Beladung!B358="","",Beladung!B358)</f>
        <v/>
      </c>
      <c r="C358" s="124" t="str">
        <f>IF(Beladung!C358="","",Beladung!C358)</f>
        <v/>
      </c>
      <c r="D358" s="87" t="str">
        <f>IF(ISBLANK(Beladung!B358),"",SUMIFS(Beladung!$D$17:$D$300,Beladung!$B$17:$B$300,B358))</f>
        <v/>
      </c>
      <c r="E358" s="66" t="str">
        <f>IF(ISBLANK(Beladung!B358),"",Beladung!D358)</f>
        <v/>
      </c>
      <c r="F358" s="88" t="str">
        <f>IF(ISBLANK(Beladung!B358),"",SUMIFS(Beladung!$F$17:$F$1001,Beladung!$B$17:$B$1001,'Ergebnis (detailliert)'!B358))</f>
        <v/>
      </c>
      <c r="G358" s="67" t="str">
        <f>IF(ISBLANK(Beladung!B358),"",Beladung!F358)</f>
        <v/>
      </c>
      <c r="H358" s="88" t="str">
        <f>IF(ISBLANK(Beladung!B358),"",SUMIFS(Entladung!$D$17:$D$1001,Entladung!$B$17:$B$1001,'Ergebnis (detailliert)'!B358))</f>
        <v/>
      </c>
      <c r="I358" s="89" t="str">
        <f>IF(ISBLANK(Entladung!B358),"",Entladung!D358)</f>
        <v/>
      </c>
      <c r="J358" s="88" t="str">
        <f>IF(ISBLANK(Beladung!B358),"",SUMIFS(Entladung!$F$17:$F$1001,Entladung!$B$17:$B$1001,'Ergebnis (detailliert)'!$B$17:$B$300))</f>
        <v/>
      </c>
      <c r="K358" s="13" t="str">
        <f>IFERROR(IF(B358="","",J358*'Ergebnis (detailliert)'!G358/'Ergebnis (detailliert)'!F358),0)</f>
        <v/>
      </c>
      <c r="L358" s="56" t="str">
        <f t="shared" si="5"/>
        <v/>
      </c>
      <c r="M358" s="57" t="str">
        <f>IF(B358="","",IF(LOOKUP(B358,Stammdaten!$A$17:$A$1001,Stammdaten!$G$17:$G$1001)="Nein",0,IF(ISBLANK(Beladung!B358),"",ROUND(MIN(G358,K358)*-1,2))))</f>
        <v/>
      </c>
    </row>
    <row r="359" spans="1:13" x14ac:dyDescent="0.25">
      <c r="A359" s="142" t="str">
        <f>_xlfn.IFNA(VLOOKUP(B359,Stammdaten!$A$17:$B$300,2,FALSE),"")</f>
        <v/>
      </c>
      <c r="B359" s="125" t="str">
        <f>IF(Beladung!B359="","",Beladung!B359)</f>
        <v/>
      </c>
      <c r="C359" s="124" t="str">
        <f>IF(Beladung!C359="","",Beladung!C359)</f>
        <v/>
      </c>
      <c r="D359" s="87" t="str">
        <f>IF(ISBLANK(Beladung!B359),"",SUMIFS(Beladung!$D$17:$D$300,Beladung!$B$17:$B$300,B359))</f>
        <v/>
      </c>
      <c r="E359" s="66" t="str">
        <f>IF(ISBLANK(Beladung!B359),"",Beladung!D359)</f>
        <v/>
      </c>
      <c r="F359" s="88" t="str">
        <f>IF(ISBLANK(Beladung!B359),"",SUMIFS(Beladung!$F$17:$F$1001,Beladung!$B$17:$B$1001,'Ergebnis (detailliert)'!B359))</f>
        <v/>
      </c>
      <c r="G359" s="67" t="str">
        <f>IF(ISBLANK(Beladung!B359),"",Beladung!F359)</f>
        <v/>
      </c>
      <c r="H359" s="88" t="str">
        <f>IF(ISBLANK(Beladung!B359),"",SUMIFS(Entladung!$D$17:$D$1001,Entladung!$B$17:$B$1001,'Ergebnis (detailliert)'!B359))</f>
        <v/>
      </c>
      <c r="I359" s="89" t="str">
        <f>IF(ISBLANK(Entladung!B359),"",Entladung!D359)</f>
        <v/>
      </c>
      <c r="J359" s="88" t="str">
        <f>IF(ISBLANK(Beladung!B359),"",SUMIFS(Entladung!$F$17:$F$1001,Entladung!$B$17:$B$1001,'Ergebnis (detailliert)'!$B$17:$B$300))</f>
        <v/>
      </c>
      <c r="K359" s="13" t="str">
        <f>IFERROR(IF(B359="","",J359*'Ergebnis (detailliert)'!G359/'Ergebnis (detailliert)'!F359),0)</f>
        <v/>
      </c>
      <c r="L359" s="56" t="str">
        <f t="shared" si="5"/>
        <v/>
      </c>
      <c r="M359" s="57" t="str">
        <f>IF(B359="","",IF(LOOKUP(B359,Stammdaten!$A$17:$A$1001,Stammdaten!$G$17:$G$1001)="Nein",0,IF(ISBLANK(Beladung!B359),"",ROUND(MIN(G359,K359)*-1,2))))</f>
        <v/>
      </c>
    </row>
    <row r="360" spans="1:13" x14ac:dyDescent="0.25">
      <c r="A360" s="142" t="str">
        <f>_xlfn.IFNA(VLOOKUP(B360,Stammdaten!$A$17:$B$300,2,FALSE),"")</f>
        <v/>
      </c>
      <c r="B360" s="125" t="str">
        <f>IF(Beladung!B360="","",Beladung!B360)</f>
        <v/>
      </c>
      <c r="C360" s="124" t="str">
        <f>IF(Beladung!C360="","",Beladung!C360)</f>
        <v/>
      </c>
      <c r="D360" s="87" t="str">
        <f>IF(ISBLANK(Beladung!B360),"",SUMIFS(Beladung!$D$17:$D$300,Beladung!$B$17:$B$300,B360))</f>
        <v/>
      </c>
      <c r="E360" s="66" t="str">
        <f>IF(ISBLANK(Beladung!B360),"",Beladung!D360)</f>
        <v/>
      </c>
      <c r="F360" s="88" t="str">
        <f>IF(ISBLANK(Beladung!B360),"",SUMIFS(Beladung!$F$17:$F$1001,Beladung!$B$17:$B$1001,'Ergebnis (detailliert)'!B360))</f>
        <v/>
      </c>
      <c r="G360" s="67" t="str">
        <f>IF(ISBLANK(Beladung!B360),"",Beladung!F360)</f>
        <v/>
      </c>
      <c r="H360" s="88" t="str">
        <f>IF(ISBLANK(Beladung!B360),"",SUMIFS(Entladung!$D$17:$D$1001,Entladung!$B$17:$B$1001,'Ergebnis (detailliert)'!B360))</f>
        <v/>
      </c>
      <c r="I360" s="89" t="str">
        <f>IF(ISBLANK(Entladung!B360),"",Entladung!D360)</f>
        <v/>
      </c>
      <c r="J360" s="88" t="str">
        <f>IF(ISBLANK(Beladung!B360),"",SUMIFS(Entladung!$F$17:$F$1001,Entladung!$B$17:$B$1001,'Ergebnis (detailliert)'!$B$17:$B$300))</f>
        <v/>
      </c>
      <c r="K360" s="13" t="str">
        <f>IFERROR(IF(B360="","",J360*'Ergebnis (detailliert)'!G360/'Ergebnis (detailliert)'!F360),0)</f>
        <v/>
      </c>
      <c r="L360" s="56" t="str">
        <f t="shared" si="5"/>
        <v/>
      </c>
      <c r="M360" s="57" t="str">
        <f>IF(B360="","",IF(LOOKUP(B360,Stammdaten!$A$17:$A$1001,Stammdaten!$G$17:$G$1001)="Nein",0,IF(ISBLANK(Beladung!B360),"",ROUND(MIN(G360,K360)*-1,2))))</f>
        <v/>
      </c>
    </row>
    <row r="361" spans="1:13" x14ac:dyDescent="0.25">
      <c r="A361" s="142" t="str">
        <f>_xlfn.IFNA(VLOOKUP(B361,Stammdaten!$A$17:$B$300,2,FALSE),"")</f>
        <v/>
      </c>
      <c r="B361" s="125" t="str">
        <f>IF(Beladung!B361="","",Beladung!B361)</f>
        <v/>
      </c>
      <c r="C361" s="124" t="str">
        <f>IF(Beladung!C361="","",Beladung!C361)</f>
        <v/>
      </c>
      <c r="D361" s="87" t="str">
        <f>IF(ISBLANK(Beladung!B361),"",SUMIFS(Beladung!$D$17:$D$300,Beladung!$B$17:$B$300,B361))</f>
        <v/>
      </c>
      <c r="E361" s="66" t="str">
        <f>IF(ISBLANK(Beladung!B361),"",Beladung!D361)</f>
        <v/>
      </c>
      <c r="F361" s="88" t="str">
        <f>IF(ISBLANK(Beladung!B361),"",SUMIFS(Beladung!$F$17:$F$1001,Beladung!$B$17:$B$1001,'Ergebnis (detailliert)'!B361))</f>
        <v/>
      </c>
      <c r="G361" s="67" t="str">
        <f>IF(ISBLANK(Beladung!B361),"",Beladung!F361)</f>
        <v/>
      </c>
      <c r="H361" s="88" t="str">
        <f>IF(ISBLANK(Beladung!B361),"",SUMIFS(Entladung!$D$17:$D$1001,Entladung!$B$17:$B$1001,'Ergebnis (detailliert)'!B361))</f>
        <v/>
      </c>
      <c r="I361" s="89" t="str">
        <f>IF(ISBLANK(Entladung!B361),"",Entladung!D361)</f>
        <v/>
      </c>
      <c r="J361" s="88" t="str">
        <f>IF(ISBLANK(Beladung!B361),"",SUMIFS(Entladung!$F$17:$F$1001,Entladung!$B$17:$B$1001,'Ergebnis (detailliert)'!$B$17:$B$300))</f>
        <v/>
      </c>
      <c r="K361" s="13" t="str">
        <f>IFERROR(IF(B361="","",J361*'Ergebnis (detailliert)'!G361/'Ergebnis (detailliert)'!F361),0)</f>
        <v/>
      </c>
      <c r="L361" s="56" t="str">
        <f t="shared" si="5"/>
        <v/>
      </c>
      <c r="M361" s="57" t="str">
        <f>IF(B361="","",IF(LOOKUP(B361,Stammdaten!$A$17:$A$1001,Stammdaten!$G$17:$G$1001)="Nein",0,IF(ISBLANK(Beladung!B361),"",ROUND(MIN(G361,K361)*-1,2))))</f>
        <v/>
      </c>
    </row>
    <row r="362" spans="1:13" x14ac:dyDescent="0.25">
      <c r="A362" s="142" t="str">
        <f>_xlfn.IFNA(VLOOKUP(B362,Stammdaten!$A$17:$B$300,2,FALSE),"")</f>
        <v/>
      </c>
      <c r="B362" s="125" t="str">
        <f>IF(Beladung!B362="","",Beladung!B362)</f>
        <v/>
      </c>
      <c r="C362" s="124" t="str">
        <f>IF(Beladung!C362="","",Beladung!C362)</f>
        <v/>
      </c>
      <c r="D362" s="87" t="str">
        <f>IF(ISBLANK(Beladung!B362),"",SUMIFS(Beladung!$D$17:$D$300,Beladung!$B$17:$B$300,B362))</f>
        <v/>
      </c>
      <c r="E362" s="66" t="str">
        <f>IF(ISBLANK(Beladung!B362),"",Beladung!D362)</f>
        <v/>
      </c>
      <c r="F362" s="88" t="str">
        <f>IF(ISBLANK(Beladung!B362),"",SUMIFS(Beladung!$F$17:$F$1001,Beladung!$B$17:$B$1001,'Ergebnis (detailliert)'!B362))</f>
        <v/>
      </c>
      <c r="G362" s="67" t="str">
        <f>IF(ISBLANK(Beladung!B362),"",Beladung!F362)</f>
        <v/>
      </c>
      <c r="H362" s="88" t="str">
        <f>IF(ISBLANK(Beladung!B362),"",SUMIFS(Entladung!$D$17:$D$1001,Entladung!$B$17:$B$1001,'Ergebnis (detailliert)'!B362))</f>
        <v/>
      </c>
      <c r="I362" s="89" t="str">
        <f>IF(ISBLANK(Entladung!B362),"",Entladung!D362)</f>
        <v/>
      </c>
      <c r="J362" s="88" t="str">
        <f>IF(ISBLANK(Beladung!B362),"",SUMIFS(Entladung!$F$17:$F$1001,Entladung!$B$17:$B$1001,'Ergebnis (detailliert)'!$B$17:$B$300))</f>
        <v/>
      </c>
      <c r="K362" s="13" t="str">
        <f>IFERROR(IF(B362="","",J362*'Ergebnis (detailliert)'!G362/'Ergebnis (detailliert)'!F362),0)</f>
        <v/>
      </c>
      <c r="L362" s="56" t="str">
        <f t="shared" si="5"/>
        <v/>
      </c>
      <c r="M362" s="57" t="str">
        <f>IF(B362="","",IF(LOOKUP(B362,Stammdaten!$A$17:$A$1001,Stammdaten!$G$17:$G$1001)="Nein",0,IF(ISBLANK(Beladung!B362),"",ROUND(MIN(G362,K362)*-1,2))))</f>
        <v/>
      </c>
    </row>
    <row r="363" spans="1:13" x14ac:dyDescent="0.25">
      <c r="A363" s="142" t="str">
        <f>_xlfn.IFNA(VLOOKUP(B363,Stammdaten!$A$17:$B$300,2,FALSE),"")</f>
        <v/>
      </c>
      <c r="B363" s="125" t="str">
        <f>IF(Beladung!B363="","",Beladung!B363)</f>
        <v/>
      </c>
      <c r="C363" s="124" t="str">
        <f>IF(Beladung!C363="","",Beladung!C363)</f>
        <v/>
      </c>
      <c r="D363" s="87" t="str">
        <f>IF(ISBLANK(Beladung!B363),"",SUMIFS(Beladung!$D$17:$D$300,Beladung!$B$17:$B$300,B363))</f>
        <v/>
      </c>
      <c r="E363" s="66" t="str">
        <f>IF(ISBLANK(Beladung!B363),"",Beladung!D363)</f>
        <v/>
      </c>
      <c r="F363" s="88" t="str">
        <f>IF(ISBLANK(Beladung!B363),"",SUMIFS(Beladung!$F$17:$F$1001,Beladung!$B$17:$B$1001,'Ergebnis (detailliert)'!B363))</f>
        <v/>
      </c>
      <c r="G363" s="67" t="str">
        <f>IF(ISBLANK(Beladung!B363),"",Beladung!F363)</f>
        <v/>
      </c>
      <c r="H363" s="88" t="str">
        <f>IF(ISBLANK(Beladung!B363),"",SUMIFS(Entladung!$D$17:$D$1001,Entladung!$B$17:$B$1001,'Ergebnis (detailliert)'!B363))</f>
        <v/>
      </c>
      <c r="I363" s="89" t="str">
        <f>IF(ISBLANK(Entladung!B363),"",Entladung!D363)</f>
        <v/>
      </c>
      <c r="J363" s="88" t="str">
        <f>IF(ISBLANK(Beladung!B363),"",SUMIFS(Entladung!$F$17:$F$1001,Entladung!$B$17:$B$1001,'Ergebnis (detailliert)'!$B$17:$B$300))</f>
        <v/>
      </c>
      <c r="K363" s="13" t="str">
        <f>IFERROR(IF(B363="","",J363*'Ergebnis (detailliert)'!G363/'Ergebnis (detailliert)'!F363),0)</f>
        <v/>
      </c>
      <c r="L363" s="56" t="str">
        <f t="shared" si="5"/>
        <v/>
      </c>
      <c r="M363" s="57" t="str">
        <f>IF(B363="","",IF(LOOKUP(B363,Stammdaten!$A$17:$A$1001,Stammdaten!$G$17:$G$1001)="Nein",0,IF(ISBLANK(Beladung!B363),"",ROUND(MIN(G363,K363)*-1,2))))</f>
        <v/>
      </c>
    </row>
    <row r="364" spans="1:13" x14ac:dyDescent="0.25">
      <c r="A364" s="142" t="str">
        <f>_xlfn.IFNA(VLOOKUP(B364,Stammdaten!$A$17:$B$300,2,FALSE),"")</f>
        <v/>
      </c>
      <c r="B364" s="125" t="str">
        <f>IF(Beladung!B364="","",Beladung!B364)</f>
        <v/>
      </c>
      <c r="C364" s="124" t="str">
        <f>IF(Beladung!C364="","",Beladung!C364)</f>
        <v/>
      </c>
      <c r="D364" s="87" t="str">
        <f>IF(ISBLANK(Beladung!B364),"",SUMIFS(Beladung!$D$17:$D$300,Beladung!$B$17:$B$300,B364))</f>
        <v/>
      </c>
      <c r="E364" s="66" t="str">
        <f>IF(ISBLANK(Beladung!B364),"",Beladung!D364)</f>
        <v/>
      </c>
      <c r="F364" s="88" t="str">
        <f>IF(ISBLANK(Beladung!B364),"",SUMIFS(Beladung!$F$17:$F$1001,Beladung!$B$17:$B$1001,'Ergebnis (detailliert)'!B364))</f>
        <v/>
      </c>
      <c r="G364" s="67" t="str">
        <f>IF(ISBLANK(Beladung!B364),"",Beladung!F364)</f>
        <v/>
      </c>
      <c r="H364" s="88" t="str">
        <f>IF(ISBLANK(Beladung!B364),"",SUMIFS(Entladung!$D$17:$D$1001,Entladung!$B$17:$B$1001,'Ergebnis (detailliert)'!B364))</f>
        <v/>
      </c>
      <c r="I364" s="89" t="str">
        <f>IF(ISBLANK(Entladung!B364),"",Entladung!D364)</f>
        <v/>
      </c>
      <c r="J364" s="88" t="str">
        <f>IF(ISBLANK(Beladung!B364),"",SUMIFS(Entladung!$F$17:$F$1001,Entladung!$B$17:$B$1001,'Ergebnis (detailliert)'!$B$17:$B$300))</f>
        <v/>
      </c>
      <c r="K364" s="13" t="str">
        <f>IFERROR(IF(B364="","",J364*'Ergebnis (detailliert)'!G364/'Ergebnis (detailliert)'!F364),0)</f>
        <v/>
      </c>
      <c r="L364" s="56" t="str">
        <f t="shared" si="5"/>
        <v/>
      </c>
      <c r="M364" s="57" t="str">
        <f>IF(B364="","",IF(LOOKUP(B364,Stammdaten!$A$17:$A$1001,Stammdaten!$G$17:$G$1001)="Nein",0,IF(ISBLANK(Beladung!B364),"",ROUND(MIN(G364,K364)*-1,2))))</f>
        <v/>
      </c>
    </row>
    <row r="365" spans="1:13" x14ac:dyDescent="0.25">
      <c r="A365" s="142" t="str">
        <f>_xlfn.IFNA(VLOOKUP(B365,Stammdaten!$A$17:$B$300,2,FALSE),"")</f>
        <v/>
      </c>
      <c r="B365" s="125" t="str">
        <f>IF(Beladung!B365="","",Beladung!B365)</f>
        <v/>
      </c>
      <c r="C365" s="124" t="str">
        <f>IF(Beladung!C365="","",Beladung!C365)</f>
        <v/>
      </c>
      <c r="D365" s="87" t="str">
        <f>IF(ISBLANK(Beladung!B365),"",SUMIFS(Beladung!$D$17:$D$300,Beladung!$B$17:$B$300,B365))</f>
        <v/>
      </c>
      <c r="E365" s="66" t="str">
        <f>IF(ISBLANK(Beladung!B365),"",Beladung!D365)</f>
        <v/>
      </c>
      <c r="F365" s="88" t="str">
        <f>IF(ISBLANK(Beladung!B365),"",SUMIFS(Beladung!$F$17:$F$1001,Beladung!$B$17:$B$1001,'Ergebnis (detailliert)'!B365))</f>
        <v/>
      </c>
      <c r="G365" s="67" t="str">
        <f>IF(ISBLANK(Beladung!B365),"",Beladung!F365)</f>
        <v/>
      </c>
      <c r="H365" s="88" t="str">
        <f>IF(ISBLANK(Beladung!B365),"",SUMIFS(Entladung!$D$17:$D$1001,Entladung!$B$17:$B$1001,'Ergebnis (detailliert)'!B365))</f>
        <v/>
      </c>
      <c r="I365" s="89" t="str">
        <f>IF(ISBLANK(Entladung!B365),"",Entladung!D365)</f>
        <v/>
      </c>
      <c r="J365" s="88" t="str">
        <f>IF(ISBLANK(Beladung!B365),"",SUMIFS(Entladung!$F$17:$F$1001,Entladung!$B$17:$B$1001,'Ergebnis (detailliert)'!$B$17:$B$300))</f>
        <v/>
      </c>
      <c r="K365" s="13" t="str">
        <f>IFERROR(IF(B365="","",J365*'Ergebnis (detailliert)'!G365/'Ergebnis (detailliert)'!F365),0)</f>
        <v/>
      </c>
      <c r="L365" s="56" t="str">
        <f t="shared" si="5"/>
        <v/>
      </c>
      <c r="M365" s="57" t="str">
        <f>IF(B365="","",IF(LOOKUP(B365,Stammdaten!$A$17:$A$1001,Stammdaten!$G$17:$G$1001)="Nein",0,IF(ISBLANK(Beladung!B365),"",ROUND(MIN(G365,K365)*-1,2))))</f>
        <v/>
      </c>
    </row>
    <row r="366" spans="1:13" x14ac:dyDescent="0.25">
      <c r="A366" s="142" t="str">
        <f>_xlfn.IFNA(VLOOKUP(B366,Stammdaten!$A$17:$B$300,2,FALSE),"")</f>
        <v/>
      </c>
      <c r="B366" s="125" t="str">
        <f>IF(Beladung!B366="","",Beladung!B366)</f>
        <v/>
      </c>
      <c r="C366" s="124" t="str">
        <f>IF(Beladung!C366="","",Beladung!C366)</f>
        <v/>
      </c>
      <c r="D366" s="87" t="str">
        <f>IF(ISBLANK(Beladung!B366),"",SUMIFS(Beladung!$D$17:$D$300,Beladung!$B$17:$B$300,B366))</f>
        <v/>
      </c>
      <c r="E366" s="66" t="str">
        <f>IF(ISBLANK(Beladung!B366),"",Beladung!D366)</f>
        <v/>
      </c>
      <c r="F366" s="88" t="str">
        <f>IF(ISBLANK(Beladung!B366),"",SUMIFS(Beladung!$F$17:$F$1001,Beladung!$B$17:$B$1001,'Ergebnis (detailliert)'!B366))</f>
        <v/>
      </c>
      <c r="G366" s="67" t="str">
        <f>IF(ISBLANK(Beladung!B366),"",Beladung!F366)</f>
        <v/>
      </c>
      <c r="H366" s="88" t="str">
        <f>IF(ISBLANK(Beladung!B366),"",SUMIFS(Entladung!$D$17:$D$1001,Entladung!$B$17:$B$1001,'Ergebnis (detailliert)'!B366))</f>
        <v/>
      </c>
      <c r="I366" s="89" t="str">
        <f>IF(ISBLANK(Entladung!B366),"",Entladung!D366)</f>
        <v/>
      </c>
      <c r="J366" s="88" t="str">
        <f>IF(ISBLANK(Beladung!B366),"",SUMIFS(Entladung!$F$17:$F$1001,Entladung!$B$17:$B$1001,'Ergebnis (detailliert)'!$B$17:$B$300))</f>
        <v/>
      </c>
      <c r="K366" s="13" t="str">
        <f>IFERROR(IF(B366="","",J366*'Ergebnis (detailliert)'!G366/'Ergebnis (detailliert)'!F366),0)</f>
        <v/>
      </c>
      <c r="L366" s="56" t="str">
        <f t="shared" si="5"/>
        <v/>
      </c>
      <c r="M366" s="57" t="str">
        <f>IF(B366="","",IF(LOOKUP(B366,Stammdaten!$A$17:$A$1001,Stammdaten!$G$17:$G$1001)="Nein",0,IF(ISBLANK(Beladung!B366),"",ROUND(MIN(G366,K366)*-1,2))))</f>
        <v/>
      </c>
    </row>
    <row r="367" spans="1:13" x14ac:dyDescent="0.25">
      <c r="A367" s="142" t="str">
        <f>_xlfn.IFNA(VLOOKUP(B367,Stammdaten!$A$17:$B$300,2,FALSE),"")</f>
        <v/>
      </c>
      <c r="B367" s="125" t="str">
        <f>IF(Beladung!B367="","",Beladung!B367)</f>
        <v/>
      </c>
      <c r="C367" s="124" t="str">
        <f>IF(Beladung!C367="","",Beladung!C367)</f>
        <v/>
      </c>
      <c r="D367" s="87" t="str">
        <f>IF(ISBLANK(Beladung!B367),"",SUMIFS(Beladung!$D$17:$D$300,Beladung!$B$17:$B$300,B367))</f>
        <v/>
      </c>
      <c r="E367" s="66" t="str">
        <f>IF(ISBLANK(Beladung!B367),"",Beladung!D367)</f>
        <v/>
      </c>
      <c r="F367" s="88" t="str">
        <f>IF(ISBLANK(Beladung!B367),"",SUMIFS(Beladung!$F$17:$F$1001,Beladung!$B$17:$B$1001,'Ergebnis (detailliert)'!B367))</f>
        <v/>
      </c>
      <c r="G367" s="67" t="str">
        <f>IF(ISBLANK(Beladung!B367),"",Beladung!F367)</f>
        <v/>
      </c>
      <c r="H367" s="88" t="str">
        <f>IF(ISBLANK(Beladung!B367),"",SUMIFS(Entladung!$D$17:$D$1001,Entladung!$B$17:$B$1001,'Ergebnis (detailliert)'!B367))</f>
        <v/>
      </c>
      <c r="I367" s="89" t="str">
        <f>IF(ISBLANK(Entladung!B367),"",Entladung!D367)</f>
        <v/>
      </c>
      <c r="J367" s="88" t="str">
        <f>IF(ISBLANK(Beladung!B367),"",SUMIFS(Entladung!$F$17:$F$1001,Entladung!$B$17:$B$1001,'Ergebnis (detailliert)'!$B$17:$B$300))</f>
        <v/>
      </c>
      <c r="K367" s="13" t="str">
        <f>IFERROR(IF(B367="","",J367*'Ergebnis (detailliert)'!G367/'Ergebnis (detailliert)'!F367),0)</f>
        <v/>
      </c>
      <c r="L367" s="56" t="str">
        <f t="shared" si="5"/>
        <v/>
      </c>
      <c r="M367" s="57" t="str">
        <f>IF(B367="","",IF(LOOKUP(B367,Stammdaten!$A$17:$A$1001,Stammdaten!$G$17:$G$1001)="Nein",0,IF(ISBLANK(Beladung!B367),"",ROUND(MIN(G367,K367)*-1,2))))</f>
        <v/>
      </c>
    </row>
    <row r="368" spans="1:13" x14ac:dyDescent="0.25">
      <c r="A368" s="142" t="str">
        <f>_xlfn.IFNA(VLOOKUP(B368,Stammdaten!$A$17:$B$300,2,FALSE),"")</f>
        <v/>
      </c>
      <c r="B368" s="125" t="str">
        <f>IF(Beladung!B368="","",Beladung!B368)</f>
        <v/>
      </c>
      <c r="C368" s="124" t="str">
        <f>IF(Beladung!C368="","",Beladung!C368)</f>
        <v/>
      </c>
      <c r="D368" s="87" t="str">
        <f>IF(ISBLANK(Beladung!B368),"",SUMIFS(Beladung!$D$17:$D$300,Beladung!$B$17:$B$300,B368))</f>
        <v/>
      </c>
      <c r="E368" s="66" t="str">
        <f>IF(ISBLANK(Beladung!B368),"",Beladung!D368)</f>
        <v/>
      </c>
      <c r="F368" s="88" t="str">
        <f>IF(ISBLANK(Beladung!B368),"",SUMIFS(Beladung!$F$17:$F$1001,Beladung!$B$17:$B$1001,'Ergebnis (detailliert)'!B368))</f>
        <v/>
      </c>
      <c r="G368" s="67" t="str">
        <f>IF(ISBLANK(Beladung!B368),"",Beladung!F368)</f>
        <v/>
      </c>
      <c r="H368" s="88" t="str">
        <f>IF(ISBLANK(Beladung!B368),"",SUMIFS(Entladung!$D$17:$D$1001,Entladung!$B$17:$B$1001,'Ergebnis (detailliert)'!B368))</f>
        <v/>
      </c>
      <c r="I368" s="89" t="str">
        <f>IF(ISBLANK(Entladung!B368),"",Entladung!D368)</f>
        <v/>
      </c>
      <c r="J368" s="88" t="str">
        <f>IF(ISBLANK(Beladung!B368),"",SUMIFS(Entladung!$F$17:$F$1001,Entladung!$B$17:$B$1001,'Ergebnis (detailliert)'!$B$17:$B$300))</f>
        <v/>
      </c>
      <c r="K368" s="13" t="str">
        <f>IFERROR(IF(B368="","",J368*'Ergebnis (detailliert)'!G368/'Ergebnis (detailliert)'!F368),0)</f>
        <v/>
      </c>
      <c r="L368" s="56" t="str">
        <f t="shared" si="5"/>
        <v/>
      </c>
      <c r="M368" s="57" t="str">
        <f>IF(B368="","",IF(LOOKUP(B368,Stammdaten!$A$17:$A$1001,Stammdaten!$G$17:$G$1001)="Nein",0,IF(ISBLANK(Beladung!B368),"",ROUND(MIN(G368,K368)*-1,2))))</f>
        <v/>
      </c>
    </row>
    <row r="369" spans="1:13" x14ac:dyDescent="0.25">
      <c r="A369" s="142" t="str">
        <f>_xlfn.IFNA(VLOOKUP(B369,Stammdaten!$A$17:$B$300,2,FALSE),"")</f>
        <v/>
      </c>
      <c r="B369" s="125" t="str">
        <f>IF(Beladung!B369="","",Beladung!B369)</f>
        <v/>
      </c>
      <c r="C369" s="124" t="str">
        <f>IF(Beladung!C369="","",Beladung!C369)</f>
        <v/>
      </c>
      <c r="D369" s="87" t="str">
        <f>IF(ISBLANK(Beladung!B369),"",SUMIFS(Beladung!$D$17:$D$300,Beladung!$B$17:$B$300,B369))</f>
        <v/>
      </c>
      <c r="E369" s="66" t="str">
        <f>IF(ISBLANK(Beladung!B369),"",Beladung!D369)</f>
        <v/>
      </c>
      <c r="F369" s="88" t="str">
        <f>IF(ISBLANK(Beladung!B369),"",SUMIFS(Beladung!$F$17:$F$1001,Beladung!$B$17:$B$1001,'Ergebnis (detailliert)'!B369))</f>
        <v/>
      </c>
      <c r="G369" s="67" t="str">
        <f>IF(ISBLANK(Beladung!B369),"",Beladung!F369)</f>
        <v/>
      </c>
      <c r="H369" s="88" t="str">
        <f>IF(ISBLANK(Beladung!B369),"",SUMIFS(Entladung!$D$17:$D$1001,Entladung!$B$17:$B$1001,'Ergebnis (detailliert)'!B369))</f>
        <v/>
      </c>
      <c r="I369" s="89" t="str">
        <f>IF(ISBLANK(Entladung!B369),"",Entladung!D369)</f>
        <v/>
      </c>
      <c r="J369" s="88" t="str">
        <f>IF(ISBLANK(Beladung!B369),"",SUMIFS(Entladung!$F$17:$F$1001,Entladung!$B$17:$B$1001,'Ergebnis (detailliert)'!$B$17:$B$300))</f>
        <v/>
      </c>
      <c r="K369" s="13" t="str">
        <f>IFERROR(IF(B369="","",J369*'Ergebnis (detailliert)'!G369/'Ergebnis (detailliert)'!F369),0)</f>
        <v/>
      </c>
      <c r="L369" s="56" t="str">
        <f t="shared" si="5"/>
        <v/>
      </c>
      <c r="M369" s="57" t="str">
        <f>IF(B369="","",IF(LOOKUP(B369,Stammdaten!$A$17:$A$1001,Stammdaten!$G$17:$G$1001)="Nein",0,IF(ISBLANK(Beladung!B369),"",ROUND(MIN(G369,K369)*-1,2))))</f>
        <v/>
      </c>
    </row>
    <row r="370" spans="1:13" x14ac:dyDescent="0.25">
      <c r="A370" s="142" t="str">
        <f>_xlfn.IFNA(VLOOKUP(B370,Stammdaten!$A$17:$B$300,2,FALSE),"")</f>
        <v/>
      </c>
      <c r="B370" s="125" t="str">
        <f>IF(Beladung!B370="","",Beladung!B370)</f>
        <v/>
      </c>
      <c r="C370" s="124" t="str">
        <f>IF(Beladung!C370="","",Beladung!C370)</f>
        <v/>
      </c>
      <c r="D370" s="87" t="str">
        <f>IF(ISBLANK(Beladung!B370),"",SUMIFS(Beladung!$D$17:$D$300,Beladung!$B$17:$B$300,B370))</f>
        <v/>
      </c>
      <c r="E370" s="66" t="str">
        <f>IF(ISBLANK(Beladung!B370),"",Beladung!D370)</f>
        <v/>
      </c>
      <c r="F370" s="88" t="str">
        <f>IF(ISBLANK(Beladung!B370),"",SUMIFS(Beladung!$F$17:$F$1001,Beladung!$B$17:$B$1001,'Ergebnis (detailliert)'!B370))</f>
        <v/>
      </c>
      <c r="G370" s="67" t="str">
        <f>IF(ISBLANK(Beladung!B370),"",Beladung!F370)</f>
        <v/>
      </c>
      <c r="H370" s="88" t="str">
        <f>IF(ISBLANK(Beladung!B370),"",SUMIFS(Entladung!$D$17:$D$1001,Entladung!$B$17:$B$1001,'Ergebnis (detailliert)'!B370))</f>
        <v/>
      </c>
      <c r="I370" s="89" t="str">
        <f>IF(ISBLANK(Entladung!B370),"",Entladung!D370)</f>
        <v/>
      </c>
      <c r="J370" s="88" t="str">
        <f>IF(ISBLANK(Beladung!B370),"",SUMIFS(Entladung!$F$17:$F$1001,Entladung!$B$17:$B$1001,'Ergebnis (detailliert)'!$B$17:$B$300))</f>
        <v/>
      </c>
      <c r="K370" s="13" t="str">
        <f>IFERROR(IF(B370="","",J370*'Ergebnis (detailliert)'!G370/'Ergebnis (detailliert)'!F370),0)</f>
        <v/>
      </c>
      <c r="L370" s="56" t="str">
        <f t="shared" si="5"/>
        <v/>
      </c>
      <c r="M370" s="57" t="str">
        <f>IF(B370="","",IF(LOOKUP(B370,Stammdaten!$A$17:$A$1001,Stammdaten!$G$17:$G$1001)="Nein",0,IF(ISBLANK(Beladung!B370),"",ROUND(MIN(G370,K370)*-1,2))))</f>
        <v/>
      </c>
    </row>
    <row r="371" spans="1:13" x14ac:dyDescent="0.25">
      <c r="A371" s="142" t="str">
        <f>_xlfn.IFNA(VLOOKUP(B371,Stammdaten!$A$17:$B$300,2,FALSE),"")</f>
        <v/>
      </c>
      <c r="B371" s="125" t="str">
        <f>IF(Beladung!B371="","",Beladung!B371)</f>
        <v/>
      </c>
      <c r="C371" s="124" t="str">
        <f>IF(Beladung!C371="","",Beladung!C371)</f>
        <v/>
      </c>
      <c r="D371" s="87" t="str">
        <f>IF(ISBLANK(Beladung!B371),"",SUMIFS(Beladung!$D$17:$D$300,Beladung!$B$17:$B$300,B371))</f>
        <v/>
      </c>
      <c r="E371" s="66" t="str">
        <f>IF(ISBLANK(Beladung!B371),"",Beladung!D371)</f>
        <v/>
      </c>
      <c r="F371" s="88" t="str">
        <f>IF(ISBLANK(Beladung!B371),"",SUMIFS(Beladung!$F$17:$F$1001,Beladung!$B$17:$B$1001,'Ergebnis (detailliert)'!B371))</f>
        <v/>
      </c>
      <c r="G371" s="67" t="str">
        <f>IF(ISBLANK(Beladung!B371),"",Beladung!F371)</f>
        <v/>
      </c>
      <c r="H371" s="88" t="str">
        <f>IF(ISBLANK(Beladung!B371),"",SUMIFS(Entladung!$D$17:$D$1001,Entladung!$B$17:$B$1001,'Ergebnis (detailliert)'!B371))</f>
        <v/>
      </c>
      <c r="I371" s="89" t="str">
        <f>IF(ISBLANK(Entladung!B371),"",Entladung!D371)</f>
        <v/>
      </c>
      <c r="J371" s="88" t="str">
        <f>IF(ISBLANK(Beladung!B371),"",SUMIFS(Entladung!$F$17:$F$1001,Entladung!$B$17:$B$1001,'Ergebnis (detailliert)'!$B$17:$B$300))</f>
        <v/>
      </c>
      <c r="K371" s="13" t="str">
        <f>IFERROR(IF(B371="","",J371*'Ergebnis (detailliert)'!G371/'Ergebnis (detailliert)'!F371),0)</f>
        <v/>
      </c>
      <c r="L371" s="56" t="str">
        <f t="shared" si="5"/>
        <v/>
      </c>
      <c r="M371" s="57" t="str">
        <f>IF(B371="","",IF(LOOKUP(B371,Stammdaten!$A$17:$A$1001,Stammdaten!$G$17:$G$1001)="Nein",0,IF(ISBLANK(Beladung!B371),"",ROUND(MIN(G371,K371)*-1,2))))</f>
        <v/>
      </c>
    </row>
    <row r="372" spans="1:13" x14ac:dyDescent="0.25">
      <c r="A372" s="142" t="str">
        <f>_xlfn.IFNA(VLOOKUP(B372,Stammdaten!$A$17:$B$300,2,FALSE),"")</f>
        <v/>
      </c>
      <c r="B372" s="125" t="str">
        <f>IF(Beladung!B372="","",Beladung!B372)</f>
        <v/>
      </c>
      <c r="C372" s="124" t="str">
        <f>IF(Beladung!C372="","",Beladung!C372)</f>
        <v/>
      </c>
      <c r="D372" s="87" t="str">
        <f>IF(ISBLANK(Beladung!B372),"",SUMIFS(Beladung!$D$17:$D$300,Beladung!$B$17:$B$300,B372))</f>
        <v/>
      </c>
      <c r="E372" s="66" t="str">
        <f>IF(ISBLANK(Beladung!B372),"",Beladung!D372)</f>
        <v/>
      </c>
      <c r="F372" s="88" t="str">
        <f>IF(ISBLANK(Beladung!B372),"",SUMIFS(Beladung!$F$17:$F$1001,Beladung!$B$17:$B$1001,'Ergebnis (detailliert)'!B372))</f>
        <v/>
      </c>
      <c r="G372" s="67" t="str">
        <f>IF(ISBLANK(Beladung!B372),"",Beladung!F372)</f>
        <v/>
      </c>
      <c r="H372" s="88" t="str">
        <f>IF(ISBLANK(Beladung!B372),"",SUMIFS(Entladung!$D$17:$D$1001,Entladung!$B$17:$B$1001,'Ergebnis (detailliert)'!B372))</f>
        <v/>
      </c>
      <c r="I372" s="89" t="str">
        <f>IF(ISBLANK(Entladung!B372),"",Entladung!D372)</f>
        <v/>
      </c>
      <c r="J372" s="88" t="str">
        <f>IF(ISBLANK(Beladung!B372),"",SUMIFS(Entladung!$F$17:$F$1001,Entladung!$B$17:$B$1001,'Ergebnis (detailliert)'!$B$17:$B$300))</f>
        <v/>
      </c>
      <c r="K372" s="13" t="str">
        <f>IFERROR(IF(B372="","",J372*'Ergebnis (detailliert)'!G372/'Ergebnis (detailliert)'!F372),0)</f>
        <v/>
      </c>
      <c r="L372" s="56" t="str">
        <f t="shared" si="5"/>
        <v/>
      </c>
      <c r="M372" s="57" t="str">
        <f>IF(B372="","",IF(LOOKUP(B372,Stammdaten!$A$17:$A$1001,Stammdaten!$G$17:$G$1001)="Nein",0,IF(ISBLANK(Beladung!B372),"",ROUND(MIN(G372,K372)*-1,2))))</f>
        <v/>
      </c>
    </row>
    <row r="373" spans="1:13" x14ac:dyDescent="0.25">
      <c r="A373" s="142" t="str">
        <f>_xlfn.IFNA(VLOOKUP(B373,Stammdaten!$A$17:$B$300,2,FALSE),"")</f>
        <v/>
      </c>
      <c r="B373" s="125" t="str">
        <f>IF(Beladung!B373="","",Beladung!B373)</f>
        <v/>
      </c>
      <c r="C373" s="124" t="str">
        <f>IF(Beladung!C373="","",Beladung!C373)</f>
        <v/>
      </c>
      <c r="D373" s="87" t="str">
        <f>IF(ISBLANK(Beladung!B373),"",SUMIFS(Beladung!$D$17:$D$300,Beladung!$B$17:$B$300,B373))</f>
        <v/>
      </c>
      <c r="E373" s="66" t="str">
        <f>IF(ISBLANK(Beladung!B373),"",Beladung!D373)</f>
        <v/>
      </c>
      <c r="F373" s="88" t="str">
        <f>IF(ISBLANK(Beladung!B373),"",SUMIFS(Beladung!$F$17:$F$1001,Beladung!$B$17:$B$1001,'Ergebnis (detailliert)'!B373))</f>
        <v/>
      </c>
      <c r="G373" s="67" t="str">
        <f>IF(ISBLANK(Beladung!B373),"",Beladung!F373)</f>
        <v/>
      </c>
      <c r="H373" s="88" t="str">
        <f>IF(ISBLANK(Beladung!B373),"",SUMIFS(Entladung!$D$17:$D$1001,Entladung!$B$17:$B$1001,'Ergebnis (detailliert)'!B373))</f>
        <v/>
      </c>
      <c r="I373" s="89" t="str">
        <f>IF(ISBLANK(Entladung!B373),"",Entladung!D373)</f>
        <v/>
      </c>
      <c r="J373" s="88" t="str">
        <f>IF(ISBLANK(Beladung!B373),"",SUMIFS(Entladung!$F$17:$F$1001,Entladung!$B$17:$B$1001,'Ergebnis (detailliert)'!$B$17:$B$300))</f>
        <v/>
      </c>
      <c r="K373" s="13" t="str">
        <f>IFERROR(IF(B373="","",J373*'Ergebnis (detailliert)'!G373/'Ergebnis (detailliert)'!F373),0)</f>
        <v/>
      </c>
      <c r="L373" s="56" t="str">
        <f t="shared" si="5"/>
        <v/>
      </c>
      <c r="M373" s="57" t="str">
        <f>IF(B373="","",IF(LOOKUP(B373,Stammdaten!$A$17:$A$1001,Stammdaten!$G$17:$G$1001)="Nein",0,IF(ISBLANK(Beladung!B373),"",ROUND(MIN(G373,K373)*-1,2))))</f>
        <v/>
      </c>
    </row>
    <row r="374" spans="1:13" x14ac:dyDescent="0.25">
      <c r="A374" s="142" t="str">
        <f>_xlfn.IFNA(VLOOKUP(B374,Stammdaten!$A$17:$B$300,2,FALSE),"")</f>
        <v/>
      </c>
      <c r="B374" s="125" t="str">
        <f>IF(Beladung!B374="","",Beladung!B374)</f>
        <v/>
      </c>
      <c r="C374" s="124" t="str">
        <f>IF(Beladung!C374="","",Beladung!C374)</f>
        <v/>
      </c>
      <c r="D374" s="87" t="str">
        <f>IF(ISBLANK(Beladung!B374),"",SUMIFS(Beladung!$D$17:$D$300,Beladung!$B$17:$B$300,B374))</f>
        <v/>
      </c>
      <c r="E374" s="66" t="str">
        <f>IF(ISBLANK(Beladung!B374),"",Beladung!D374)</f>
        <v/>
      </c>
      <c r="F374" s="88" t="str">
        <f>IF(ISBLANK(Beladung!B374),"",SUMIFS(Beladung!$F$17:$F$1001,Beladung!$B$17:$B$1001,'Ergebnis (detailliert)'!B374))</f>
        <v/>
      </c>
      <c r="G374" s="67" t="str">
        <f>IF(ISBLANK(Beladung!B374),"",Beladung!F374)</f>
        <v/>
      </c>
      <c r="H374" s="88" t="str">
        <f>IF(ISBLANK(Beladung!B374),"",SUMIFS(Entladung!$D$17:$D$1001,Entladung!$B$17:$B$1001,'Ergebnis (detailliert)'!B374))</f>
        <v/>
      </c>
      <c r="I374" s="89" t="str">
        <f>IF(ISBLANK(Entladung!B374),"",Entladung!D374)</f>
        <v/>
      </c>
      <c r="J374" s="88" t="str">
        <f>IF(ISBLANK(Beladung!B374),"",SUMIFS(Entladung!$F$17:$F$1001,Entladung!$B$17:$B$1001,'Ergebnis (detailliert)'!$B$17:$B$300))</f>
        <v/>
      </c>
      <c r="K374" s="13" t="str">
        <f>IFERROR(IF(B374="","",J374*'Ergebnis (detailliert)'!G374/'Ergebnis (detailliert)'!F374),0)</f>
        <v/>
      </c>
      <c r="L374" s="56" t="str">
        <f t="shared" si="5"/>
        <v/>
      </c>
      <c r="M374" s="57" t="str">
        <f>IF(B374="","",IF(LOOKUP(B374,Stammdaten!$A$17:$A$1001,Stammdaten!$G$17:$G$1001)="Nein",0,IF(ISBLANK(Beladung!B374),"",ROUND(MIN(G374,K374)*-1,2))))</f>
        <v/>
      </c>
    </row>
    <row r="375" spans="1:13" x14ac:dyDescent="0.25">
      <c r="A375" s="142" t="str">
        <f>_xlfn.IFNA(VLOOKUP(B375,Stammdaten!$A$17:$B$300,2,FALSE),"")</f>
        <v/>
      </c>
      <c r="B375" s="125" t="str">
        <f>IF(Beladung!B375="","",Beladung!B375)</f>
        <v/>
      </c>
      <c r="C375" s="124" t="str">
        <f>IF(Beladung!C375="","",Beladung!C375)</f>
        <v/>
      </c>
      <c r="D375" s="87" t="str">
        <f>IF(ISBLANK(Beladung!B375),"",SUMIFS(Beladung!$D$17:$D$300,Beladung!$B$17:$B$300,B375))</f>
        <v/>
      </c>
      <c r="E375" s="66" t="str">
        <f>IF(ISBLANK(Beladung!B375),"",Beladung!D375)</f>
        <v/>
      </c>
      <c r="F375" s="88" t="str">
        <f>IF(ISBLANK(Beladung!B375),"",SUMIFS(Beladung!$F$17:$F$1001,Beladung!$B$17:$B$1001,'Ergebnis (detailliert)'!B375))</f>
        <v/>
      </c>
      <c r="G375" s="67" t="str">
        <f>IF(ISBLANK(Beladung!B375),"",Beladung!F375)</f>
        <v/>
      </c>
      <c r="H375" s="88" t="str">
        <f>IF(ISBLANK(Beladung!B375),"",SUMIFS(Entladung!$D$17:$D$1001,Entladung!$B$17:$B$1001,'Ergebnis (detailliert)'!B375))</f>
        <v/>
      </c>
      <c r="I375" s="89" t="str">
        <f>IF(ISBLANK(Entladung!B375),"",Entladung!D375)</f>
        <v/>
      </c>
      <c r="J375" s="88" t="str">
        <f>IF(ISBLANK(Beladung!B375),"",SUMIFS(Entladung!$F$17:$F$1001,Entladung!$B$17:$B$1001,'Ergebnis (detailliert)'!$B$17:$B$300))</f>
        <v/>
      </c>
      <c r="K375" s="13" t="str">
        <f>IFERROR(IF(B375="","",J375*'Ergebnis (detailliert)'!G375/'Ergebnis (detailliert)'!F375),0)</f>
        <v/>
      </c>
      <c r="L375" s="56" t="str">
        <f t="shared" si="5"/>
        <v/>
      </c>
      <c r="M375" s="57" t="str">
        <f>IF(B375="","",IF(LOOKUP(B375,Stammdaten!$A$17:$A$1001,Stammdaten!$G$17:$G$1001)="Nein",0,IF(ISBLANK(Beladung!B375),"",ROUND(MIN(G375,K375)*-1,2))))</f>
        <v/>
      </c>
    </row>
    <row r="376" spans="1:13" x14ac:dyDescent="0.25">
      <c r="A376" s="142" t="str">
        <f>_xlfn.IFNA(VLOOKUP(B376,Stammdaten!$A$17:$B$300,2,FALSE),"")</f>
        <v/>
      </c>
      <c r="B376" s="125" t="str">
        <f>IF(Beladung!B376="","",Beladung!B376)</f>
        <v/>
      </c>
      <c r="C376" s="124" t="str">
        <f>IF(Beladung!C376="","",Beladung!C376)</f>
        <v/>
      </c>
      <c r="D376" s="87" t="str">
        <f>IF(ISBLANK(Beladung!B376),"",SUMIFS(Beladung!$D$17:$D$300,Beladung!$B$17:$B$300,B376))</f>
        <v/>
      </c>
      <c r="E376" s="66" t="str">
        <f>IF(ISBLANK(Beladung!B376),"",Beladung!D376)</f>
        <v/>
      </c>
      <c r="F376" s="88" t="str">
        <f>IF(ISBLANK(Beladung!B376),"",SUMIFS(Beladung!$F$17:$F$1001,Beladung!$B$17:$B$1001,'Ergebnis (detailliert)'!B376))</f>
        <v/>
      </c>
      <c r="G376" s="67" t="str">
        <f>IF(ISBLANK(Beladung!B376),"",Beladung!F376)</f>
        <v/>
      </c>
      <c r="H376" s="88" t="str">
        <f>IF(ISBLANK(Beladung!B376),"",SUMIFS(Entladung!$D$17:$D$1001,Entladung!$B$17:$B$1001,'Ergebnis (detailliert)'!B376))</f>
        <v/>
      </c>
      <c r="I376" s="89" t="str">
        <f>IF(ISBLANK(Entladung!B376),"",Entladung!D376)</f>
        <v/>
      </c>
      <c r="J376" s="88" t="str">
        <f>IF(ISBLANK(Beladung!B376),"",SUMIFS(Entladung!$F$17:$F$1001,Entladung!$B$17:$B$1001,'Ergebnis (detailliert)'!$B$17:$B$300))</f>
        <v/>
      </c>
      <c r="K376" s="13" t="str">
        <f>IFERROR(IF(B376="","",J376*'Ergebnis (detailliert)'!G376/'Ergebnis (detailliert)'!F376),0)</f>
        <v/>
      </c>
      <c r="L376" s="56" t="str">
        <f t="shared" si="5"/>
        <v/>
      </c>
      <c r="M376" s="57" t="str">
        <f>IF(B376="","",IF(LOOKUP(B376,Stammdaten!$A$17:$A$1001,Stammdaten!$G$17:$G$1001)="Nein",0,IF(ISBLANK(Beladung!B376),"",ROUND(MIN(G376,K376)*-1,2))))</f>
        <v/>
      </c>
    </row>
    <row r="377" spans="1:13" x14ac:dyDescent="0.25">
      <c r="A377" s="142" t="str">
        <f>_xlfn.IFNA(VLOOKUP(B377,Stammdaten!$A$17:$B$300,2,FALSE),"")</f>
        <v/>
      </c>
      <c r="B377" s="125" t="str">
        <f>IF(Beladung!B377="","",Beladung!B377)</f>
        <v/>
      </c>
      <c r="C377" s="124" t="str">
        <f>IF(Beladung!C377="","",Beladung!C377)</f>
        <v/>
      </c>
      <c r="D377" s="87" t="str">
        <f>IF(ISBLANK(Beladung!B377),"",SUMIFS(Beladung!$D$17:$D$300,Beladung!$B$17:$B$300,B377))</f>
        <v/>
      </c>
      <c r="E377" s="66" t="str">
        <f>IF(ISBLANK(Beladung!B377),"",Beladung!D377)</f>
        <v/>
      </c>
      <c r="F377" s="88" t="str">
        <f>IF(ISBLANK(Beladung!B377),"",SUMIFS(Beladung!$F$17:$F$1001,Beladung!$B$17:$B$1001,'Ergebnis (detailliert)'!B377))</f>
        <v/>
      </c>
      <c r="G377" s="67" t="str">
        <f>IF(ISBLANK(Beladung!B377),"",Beladung!F377)</f>
        <v/>
      </c>
      <c r="H377" s="88" t="str">
        <f>IF(ISBLANK(Beladung!B377),"",SUMIFS(Entladung!$D$17:$D$1001,Entladung!$B$17:$B$1001,'Ergebnis (detailliert)'!B377))</f>
        <v/>
      </c>
      <c r="I377" s="89" t="str">
        <f>IF(ISBLANK(Entladung!B377),"",Entladung!D377)</f>
        <v/>
      </c>
      <c r="J377" s="88" t="str">
        <f>IF(ISBLANK(Beladung!B377),"",SUMIFS(Entladung!$F$17:$F$1001,Entladung!$B$17:$B$1001,'Ergebnis (detailliert)'!$B$17:$B$300))</f>
        <v/>
      </c>
      <c r="K377" s="13" t="str">
        <f>IFERROR(IF(B377="","",J377*'Ergebnis (detailliert)'!G377/'Ergebnis (detailliert)'!F377),0)</f>
        <v/>
      </c>
      <c r="L377" s="56" t="str">
        <f t="shared" si="5"/>
        <v/>
      </c>
      <c r="M377" s="57" t="str">
        <f>IF(B377="","",IF(LOOKUP(B377,Stammdaten!$A$17:$A$1001,Stammdaten!$G$17:$G$1001)="Nein",0,IF(ISBLANK(Beladung!B377),"",ROUND(MIN(G377,K377)*-1,2))))</f>
        <v/>
      </c>
    </row>
    <row r="378" spans="1:13" x14ac:dyDescent="0.25">
      <c r="A378" s="142" t="str">
        <f>_xlfn.IFNA(VLOOKUP(B378,Stammdaten!$A$17:$B$300,2,FALSE),"")</f>
        <v/>
      </c>
      <c r="B378" s="125" t="str">
        <f>IF(Beladung!B378="","",Beladung!B378)</f>
        <v/>
      </c>
      <c r="C378" s="124" t="str">
        <f>IF(Beladung!C378="","",Beladung!C378)</f>
        <v/>
      </c>
      <c r="D378" s="87" t="str">
        <f>IF(ISBLANK(Beladung!B378),"",SUMIFS(Beladung!$D$17:$D$300,Beladung!$B$17:$B$300,B378))</f>
        <v/>
      </c>
      <c r="E378" s="66" t="str">
        <f>IF(ISBLANK(Beladung!B378),"",Beladung!D378)</f>
        <v/>
      </c>
      <c r="F378" s="88" t="str">
        <f>IF(ISBLANK(Beladung!B378),"",SUMIFS(Beladung!$F$17:$F$1001,Beladung!$B$17:$B$1001,'Ergebnis (detailliert)'!B378))</f>
        <v/>
      </c>
      <c r="G378" s="67" t="str">
        <f>IF(ISBLANK(Beladung!B378),"",Beladung!F378)</f>
        <v/>
      </c>
      <c r="H378" s="88" t="str">
        <f>IF(ISBLANK(Beladung!B378),"",SUMIFS(Entladung!$D$17:$D$1001,Entladung!$B$17:$B$1001,'Ergebnis (detailliert)'!B378))</f>
        <v/>
      </c>
      <c r="I378" s="89" t="str">
        <f>IF(ISBLANK(Entladung!B378),"",Entladung!D378)</f>
        <v/>
      </c>
      <c r="J378" s="88" t="str">
        <f>IF(ISBLANK(Beladung!B378),"",SUMIFS(Entladung!$F$17:$F$1001,Entladung!$B$17:$B$1001,'Ergebnis (detailliert)'!$B$17:$B$300))</f>
        <v/>
      </c>
      <c r="K378" s="13" t="str">
        <f>IFERROR(IF(B378="","",J378*'Ergebnis (detailliert)'!G378/'Ergebnis (detailliert)'!F378),0)</f>
        <v/>
      </c>
      <c r="L378" s="56" t="str">
        <f t="shared" si="5"/>
        <v/>
      </c>
      <c r="M378" s="57" t="str">
        <f>IF(B378="","",IF(LOOKUP(B378,Stammdaten!$A$17:$A$1001,Stammdaten!$G$17:$G$1001)="Nein",0,IF(ISBLANK(Beladung!B378),"",ROUND(MIN(G378,K378)*-1,2))))</f>
        <v/>
      </c>
    </row>
    <row r="379" spans="1:13" x14ac:dyDescent="0.25">
      <c r="A379" s="142" t="str">
        <f>_xlfn.IFNA(VLOOKUP(B379,Stammdaten!$A$17:$B$300,2,FALSE),"")</f>
        <v/>
      </c>
      <c r="B379" s="125" t="str">
        <f>IF(Beladung!B379="","",Beladung!B379)</f>
        <v/>
      </c>
      <c r="C379" s="124" t="str">
        <f>IF(Beladung!C379="","",Beladung!C379)</f>
        <v/>
      </c>
      <c r="D379" s="87" t="str">
        <f>IF(ISBLANK(Beladung!B379),"",SUMIFS(Beladung!$D$17:$D$300,Beladung!$B$17:$B$300,B379))</f>
        <v/>
      </c>
      <c r="E379" s="66" t="str">
        <f>IF(ISBLANK(Beladung!B379),"",Beladung!D379)</f>
        <v/>
      </c>
      <c r="F379" s="88" t="str">
        <f>IF(ISBLANK(Beladung!B379),"",SUMIFS(Beladung!$F$17:$F$1001,Beladung!$B$17:$B$1001,'Ergebnis (detailliert)'!B379))</f>
        <v/>
      </c>
      <c r="G379" s="67" t="str">
        <f>IF(ISBLANK(Beladung!B379),"",Beladung!F379)</f>
        <v/>
      </c>
      <c r="H379" s="88" t="str">
        <f>IF(ISBLANK(Beladung!B379),"",SUMIFS(Entladung!$D$17:$D$1001,Entladung!$B$17:$B$1001,'Ergebnis (detailliert)'!B379))</f>
        <v/>
      </c>
      <c r="I379" s="89" t="str">
        <f>IF(ISBLANK(Entladung!B379),"",Entladung!D379)</f>
        <v/>
      </c>
      <c r="J379" s="88" t="str">
        <f>IF(ISBLANK(Beladung!B379),"",SUMIFS(Entladung!$F$17:$F$1001,Entladung!$B$17:$B$1001,'Ergebnis (detailliert)'!$B$17:$B$300))</f>
        <v/>
      </c>
      <c r="K379" s="13" t="str">
        <f>IFERROR(IF(B379="","",J379*'Ergebnis (detailliert)'!G379/'Ergebnis (detailliert)'!F379),0)</f>
        <v/>
      </c>
      <c r="L379" s="56" t="str">
        <f t="shared" si="5"/>
        <v/>
      </c>
      <c r="M379" s="57" t="str">
        <f>IF(B379="","",IF(LOOKUP(B379,Stammdaten!$A$17:$A$1001,Stammdaten!$G$17:$G$1001)="Nein",0,IF(ISBLANK(Beladung!B379),"",ROUND(MIN(G379,K379)*-1,2))))</f>
        <v/>
      </c>
    </row>
    <row r="380" spans="1:13" x14ac:dyDescent="0.25">
      <c r="A380" s="142" t="str">
        <f>_xlfn.IFNA(VLOOKUP(B380,Stammdaten!$A$17:$B$300,2,FALSE),"")</f>
        <v/>
      </c>
      <c r="B380" s="125" t="str">
        <f>IF(Beladung!B380="","",Beladung!B380)</f>
        <v/>
      </c>
      <c r="C380" s="124" t="str">
        <f>IF(Beladung!C380="","",Beladung!C380)</f>
        <v/>
      </c>
      <c r="D380" s="87" t="str">
        <f>IF(ISBLANK(Beladung!B380),"",SUMIFS(Beladung!$D$17:$D$300,Beladung!$B$17:$B$300,B380))</f>
        <v/>
      </c>
      <c r="E380" s="66" t="str">
        <f>IF(ISBLANK(Beladung!B380),"",Beladung!D380)</f>
        <v/>
      </c>
      <c r="F380" s="88" t="str">
        <f>IF(ISBLANK(Beladung!B380),"",SUMIFS(Beladung!$F$17:$F$1001,Beladung!$B$17:$B$1001,'Ergebnis (detailliert)'!B380))</f>
        <v/>
      </c>
      <c r="G380" s="67" t="str">
        <f>IF(ISBLANK(Beladung!B380),"",Beladung!F380)</f>
        <v/>
      </c>
      <c r="H380" s="88" t="str">
        <f>IF(ISBLANK(Beladung!B380),"",SUMIFS(Entladung!$D$17:$D$1001,Entladung!$B$17:$B$1001,'Ergebnis (detailliert)'!B380))</f>
        <v/>
      </c>
      <c r="I380" s="89" t="str">
        <f>IF(ISBLANK(Entladung!B380),"",Entladung!D380)</f>
        <v/>
      </c>
      <c r="J380" s="88" t="str">
        <f>IF(ISBLANK(Beladung!B380),"",SUMIFS(Entladung!$F$17:$F$1001,Entladung!$B$17:$B$1001,'Ergebnis (detailliert)'!$B$17:$B$300))</f>
        <v/>
      </c>
      <c r="K380" s="13" t="str">
        <f>IFERROR(IF(B380="","",J380*'Ergebnis (detailliert)'!G380/'Ergebnis (detailliert)'!F380),0)</f>
        <v/>
      </c>
      <c r="L380" s="56" t="str">
        <f t="shared" si="5"/>
        <v/>
      </c>
      <c r="M380" s="57" t="str">
        <f>IF(B380="","",IF(LOOKUP(B380,Stammdaten!$A$17:$A$1001,Stammdaten!$G$17:$G$1001)="Nein",0,IF(ISBLANK(Beladung!B380),"",ROUND(MIN(G380,K380)*-1,2))))</f>
        <v/>
      </c>
    </row>
    <row r="381" spans="1:13" x14ac:dyDescent="0.25">
      <c r="A381" s="142" t="str">
        <f>_xlfn.IFNA(VLOOKUP(B381,Stammdaten!$A$17:$B$300,2,FALSE),"")</f>
        <v/>
      </c>
      <c r="B381" s="125" t="str">
        <f>IF(Beladung!B381="","",Beladung!B381)</f>
        <v/>
      </c>
      <c r="C381" s="124" t="str">
        <f>IF(Beladung!C381="","",Beladung!C381)</f>
        <v/>
      </c>
      <c r="D381" s="87" t="str">
        <f>IF(ISBLANK(Beladung!B381),"",SUMIFS(Beladung!$D$17:$D$300,Beladung!$B$17:$B$300,B381))</f>
        <v/>
      </c>
      <c r="E381" s="66" t="str">
        <f>IF(ISBLANK(Beladung!B381),"",Beladung!D381)</f>
        <v/>
      </c>
      <c r="F381" s="88" t="str">
        <f>IF(ISBLANK(Beladung!B381),"",SUMIFS(Beladung!$F$17:$F$1001,Beladung!$B$17:$B$1001,'Ergebnis (detailliert)'!B381))</f>
        <v/>
      </c>
      <c r="G381" s="67" t="str">
        <f>IF(ISBLANK(Beladung!B381),"",Beladung!F381)</f>
        <v/>
      </c>
      <c r="H381" s="88" t="str">
        <f>IF(ISBLANK(Beladung!B381),"",SUMIFS(Entladung!$D$17:$D$1001,Entladung!$B$17:$B$1001,'Ergebnis (detailliert)'!B381))</f>
        <v/>
      </c>
      <c r="I381" s="89" t="str">
        <f>IF(ISBLANK(Entladung!B381),"",Entladung!D381)</f>
        <v/>
      </c>
      <c r="J381" s="88" t="str">
        <f>IF(ISBLANK(Beladung!B381),"",SUMIFS(Entladung!$F$17:$F$1001,Entladung!$B$17:$B$1001,'Ergebnis (detailliert)'!$B$17:$B$300))</f>
        <v/>
      </c>
      <c r="K381" s="13" t="str">
        <f>IFERROR(IF(B381="","",J381*'Ergebnis (detailliert)'!G381/'Ergebnis (detailliert)'!F381),0)</f>
        <v/>
      </c>
      <c r="L381" s="56" t="str">
        <f t="shared" si="5"/>
        <v/>
      </c>
      <c r="M381" s="57" t="str">
        <f>IF(B381="","",IF(LOOKUP(B381,Stammdaten!$A$17:$A$1001,Stammdaten!$G$17:$G$1001)="Nein",0,IF(ISBLANK(Beladung!B381),"",ROUND(MIN(G381,K381)*-1,2))))</f>
        <v/>
      </c>
    </row>
    <row r="382" spans="1:13" x14ac:dyDescent="0.25">
      <c r="A382" s="142" t="str">
        <f>_xlfn.IFNA(VLOOKUP(B382,Stammdaten!$A$17:$B$300,2,FALSE),"")</f>
        <v/>
      </c>
      <c r="B382" s="125" t="str">
        <f>IF(Beladung!B382="","",Beladung!B382)</f>
        <v/>
      </c>
      <c r="C382" s="124" t="str">
        <f>IF(Beladung!C382="","",Beladung!C382)</f>
        <v/>
      </c>
      <c r="D382" s="87" t="str">
        <f>IF(ISBLANK(Beladung!B382),"",SUMIFS(Beladung!$D$17:$D$300,Beladung!$B$17:$B$300,B382))</f>
        <v/>
      </c>
      <c r="E382" s="66" t="str">
        <f>IF(ISBLANK(Beladung!B382),"",Beladung!D382)</f>
        <v/>
      </c>
      <c r="F382" s="88" t="str">
        <f>IF(ISBLANK(Beladung!B382),"",SUMIFS(Beladung!$F$17:$F$1001,Beladung!$B$17:$B$1001,'Ergebnis (detailliert)'!B382))</f>
        <v/>
      </c>
      <c r="G382" s="67" t="str">
        <f>IF(ISBLANK(Beladung!B382),"",Beladung!F382)</f>
        <v/>
      </c>
      <c r="H382" s="88" t="str">
        <f>IF(ISBLANK(Beladung!B382),"",SUMIFS(Entladung!$D$17:$D$1001,Entladung!$B$17:$B$1001,'Ergebnis (detailliert)'!B382))</f>
        <v/>
      </c>
      <c r="I382" s="89" t="str">
        <f>IF(ISBLANK(Entladung!B382),"",Entladung!D382)</f>
        <v/>
      </c>
      <c r="J382" s="88" t="str">
        <f>IF(ISBLANK(Beladung!B382),"",SUMIFS(Entladung!$F$17:$F$1001,Entladung!$B$17:$B$1001,'Ergebnis (detailliert)'!$B$17:$B$300))</f>
        <v/>
      </c>
      <c r="K382" s="13" t="str">
        <f>IFERROR(IF(B382="","",J382*'Ergebnis (detailliert)'!G382/'Ergebnis (detailliert)'!F382),0)</f>
        <v/>
      </c>
      <c r="L382" s="56" t="str">
        <f t="shared" si="5"/>
        <v/>
      </c>
      <c r="M382" s="57" t="str">
        <f>IF(B382="","",IF(LOOKUP(B382,Stammdaten!$A$17:$A$1001,Stammdaten!$G$17:$G$1001)="Nein",0,IF(ISBLANK(Beladung!B382),"",ROUND(MIN(G382,K382)*-1,2))))</f>
        <v/>
      </c>
    </row>
    <row r="383" spans="1:13" x14ac:dyDescent="0.25">
      <c r="A383" s="142" t="str">
        <f>_xlfn.IFNA(VLOOKUP(B383,Stammdaten!$A$17:$B$300,2,FALSE),"")</f>
        <v/>
      </c>
      <c r="B383" s="125" t="str">
        <f>IF(Beladung!B383="","",Beladung!B383)</f>
        <v/>
      </c>
      <c r="C383" s="124" t="str">
        <f>IF(Beladung!C383="","",Beladung!C383)</f>
        <v/>
      </c>
      <c r="D383" s="87" t="str">
        <f>IF(ISBLANK(Beladung!B383),"",SUMIFS(Beladung!$D$17:$D$300,Beladung!$B$17:$B$300,B383))</f>
        <v/>
      </c>
      <c r="E383" s="66" t="str">
        <f>IF(ISBLANK(Beladung!B383),"",Beladung!D383)</f>
        <v/>
      </c>
      <c r="F383" s="88" t="str">
        <f>IF(ISBLANK(Beladung!B383),"",SUMIFS(Beladung!$F$17:$F$1001,Beladung!$B$17:$B$1001,'Ergebnis (detailliert)'!B383))</f>
        <v/>
      </c>
      <c r="G383" s="67" t="str">
        <f>IF(ISBLANK(Beladung!B383),"",Beladung!F383)</f>
        <v/>
      </c>
      <c r="H383" s="88" t="str">
        <f>IF(ISBLANK(Beladung!B383),"",SUMIFS(Entladung!$D$17:$D$1001,Entladung!$B$17:$B$1001,'Ergebnis (detailliert)'!B383))</f>
        <v/>
      </c>
      <c r="I383" s="89" t="str">
        <f>IF(ISBLANK(Entladung!B383),"",Entladung!D383)</f>
        <v/>
      </c>
      <c r="J383" s="88" t="str">
        <f>IF(ISBLANK(Beladung!B383),"",SUMIFS(Entladung!$F$17:$F$1001,Entladung!$B$17:$B$1001,'Ergebnis (detailliert)'!$B$17:$B$300))</f>
        <v/>
      </c>
      <c r="K383" s="13" t="str">
        <f>IFERROR(IF(B383="","",J383*'Ergebnis (detailliert)'!G383/'Ergebnis (detailliert)'!F383),0)</f>
        <v/>
      </c>
      <c r="L383" s="56" t="str">
        <f t="shared" si="5"/>
        <v/>
      </c>
      <c r="M383" s="57" t="str">
        <f>IF(B383="","",IF(LOOKUP(B383,Stammdaten!$A$17:$A$1001,Stammdaten!$G$17:$G$1001)="Nein",0,IF(ISBLANK(Beladung!B383),"",ROUND(MIN(G383,K383)*-1,2))))</f>
        <v/>
      </c>
    </row>
    <row r="384" spans="1:13" x14ac:dyDescent="0.25">
      <c r="A384" s="142" t="str">
        <f>_xlfn.IFNA(VLOOKUP(B384,Stammdaten!$A$17:$B$300,2,FALSE),"")</f>
        <v/>
      </c>
      <c r="B384" s="125" t="str">
        <f>IF(Beladung!B384="","",Beladung!B384)</f>
        <v/>
      </c>
      <c r="C384" s="124" t="str">
        <f>IF(Beladung!C384="","",Beladung!C384)</f>
        <v/>
      </c>
      <c r="D384" s="87" t="str">
        <f>IF(ISBLANK(Beladung!B384),"",SUMIFS(Beladung!$D$17:$D$300,Beladung!$B$17:$B$300,B384))</f>
        <v/>
      </c>
      <c r="E384" s="66" t="str">
        <f>IF(ISBLANK(Beladung!B384),"",Beladung!D384)</f>
        <v/>
      </c>
      <c r="F384" s="88" t="str">
        <f>IF(ISBLANK(Beladung!B384),"",SUMIFS(Beladung!$F$17:$F$1001,Beladung!$B$17:$B$1001,'Ergebnis (detailliert)'!B384))</f>
        <v/>
      </c>
      <c r="G384" s="67" t="str">
        <f>IF(ISBLANK(Beladung!B384),"",Beladung!F384)</f>
        <v/>
      </c>
      <c r="H384" s="88" t="str">
        <f>IF(ISBLANK(Beladung!B384),"",SUMIFS(Entladung!$D$17:$D$1001,Entladung!$B$17:$B$1001,'Ergebnis (detailliert)'!B384))</f>
        <v/>
      </c>
      <c r="I384" s="89" t="str">
        <f>IF(ISBLANK(Entladung!B384),"",Entladung!D384)</f>
        <v/>
      </c>
      <c r="J384" s="88" t="str">
        <f>IF(ISBLANK(Beladung!B384),"",SUMIFS(Entladung!$F$17:$F$1001,Entladung!$B$17:$B$1001,'Ergebnis (detailliert)'!$B$17:$B$300))</f>
        <v/>
      </c>
      <c r="K384" s="13" t="str">
        <f>IFERROR(IF(B384="","",J384*'Ergebnis (detailliert)'!G384/'Ergebnis (detailliert)'!F384),0)</f>
        <v/>
      </c>
      <c r="L384" s="56" t="str">
        <f t="shared" si="5"/>
        <v/>
      </c>
      <c r="M384" s="57" t="str">
        <f>IF(B384="","",IF(LOOKUP(B384,Stammdaten!$A$17:$A$1001,Stammdaten!$G$17:$G$1001)="Nein",0,IF(ISBLANK(Beladung!B384),"",ROUND(MIN(G384,K384)*-1,2))))</f>
        <v/>
      </c>
    </row>
    <row r="385" spans="1:13" x14ac:dyDescent="0.25">
      <c r="A385" s="142" t="str">
        <f>_xlfn.IFNA(VLOOKUP(B385,Stammdaten!$A$17:$B$300,2,FALSE),"")</f>
        <v/>
      </c>
      <c r="B385" s="125" t="str">
        <f>IF(Beladung!B385="","",Beladung!B385)</f>
        <v/>
      </c>
      <c r="C385" s="124" t="str">
        <f>IF(Beladung!C385="","",Beladung!C385)</f>
        <v/>
      </c>
      <c r="D385" s="87" t="str">
        <f>IF(ISBLANK(Beladung!B385),"",SUMIFS(Beladung!$D$17:$D$300,Beladung!$B$17:$B$300,B385))</f>
        <v/>
      </c>
      <c r="E385" s="66" t="str">
        <f>IF(ISBLANK(Beladung!B385),"",Beladung!D385)</f>
        <v/>
      </c>
      <c r="F385" s="88" t="str">
        <f>IF(ISBLANK(Beladung!B385),"",SUMIFS(Beladung!$F$17:$F$1001,Beladung!$B$17:$B$1001,'Ergebnis (detailliert)'!B385))</f>
        <v/>
      </c>
      <c r="G385" s="67" t="str">
        <f>IF(ISBLANK(Beladung!B385),"",Beladung!F385)</f>
        <v/>
      </c>
      <c r="H385" s="88" t="str">
        <f>IF(ISBLANK(Beladung!B385),"",SUMIFS(Entladung!$D$17:$D$1001,Entladung!$B$17:$B$1001,'Ergebnis (detailliert)'!B385))</f>
        <v/>
      </c>
      <c r="I385" s="89" t="str">
        <f>IF(ISBLANK(Entladung!B385),"",Entladung!D385)</f>
        <v/>
      </c>
      <c r="J385" s="88" t="str">
        <f>IF(ISBLANK(Beladung!B385),"",SUMIFS(Entladung!$F$17:$F$1001,Entladung!$B$17:$B$1001,'Ergebnis (detailliert)'!$B$17:$B$300))</f>
        <v/>
      </c>
      <c r="K385" s="13" t="str">
        <f>IFERROR(IF(B385="","",J385*'Ergebnis (detailliert)'!G385/'Ergebnis (detailliert)'!F385),0)</f>
        <v/>
      </c>
      <c r="L385" s="56" t="str">
        <f t="shared" si="5"/>
        <v/>
      </c>
      <c r="M385" s="57" t="str">
        <f>IF(B385="","",IF(LOOKUP(B385,Stammdaten!$A$17:$A$1001,Stammdaten!$G$17:$G$1001)="Nein",0,IF(ISBLANK(Beladung!B385),"",ROUND(MIN(G385,K385)*-1,2))))</f>
        <v/>
      </c>
    </row>
    <row r="386" spans="1:13" x14ac:dyDescent="0.25">
      <c r="A386" s="142" t="str">
        <f>_xlfn.IFNA(VLOOKUP(B386,Stammdaten!$A$17:$B$300,2,FALSE),"")</f>
        <v/>
      </c>
      <c r="B386" s="125" t="str">
        <f>IF(Beladung!B386="","",Beladung!B386)</f>
        <v/>
      </c>
      <c r="C386" s="124" t="str">
        <f>IF(Beladung!C386="","",Beladung!C386)</f>
        <v/>
      </c>
      <c r="D386" s="87" t="str">
        <f>IF(ISBLANK(Beladung!B386),"",SUMIFS(Beladung!$D$17:$D$300,Beladung!$B$17:$B$300,B386))</f>
        <v/>
      </c>
      <c r="E386" s="66" t="str">
        <f>IF(ISBLANK(Beladung!B386),"",Beladung!D386)</f>
        <v/>
      </c>
      <c r="F386" s="88" t="str">
        <f>IF(ISBLANK(Beladung!B386),"",SUMIFS(Beladung!$F$17:$F$1001,Beladung!$B$17:$B$1001,'Ergebnis (detailliert)'!B386))</f>
        <v/>
      </c>
      <c r="G386" s="67" t="str">
        <f>IF(ISBLANK(Beladung!B386),"",Beladung!F386)</f>
        <v/>
      </c>
      <c r="H386" s="88" t="str">
        <f>IF(ISBLANK(Beladung!B386),"",SUMIFS(Entladung!$D$17:$D$1001,Entladung!$B$17:$B$1001,'Ergebnis (detailliert)'!B386))</f>
        <v/>
      </c>
      <c r="I386" s="89" t="str">
        <f>IF(ISBLANK(Entladung!B386),"",Entladung!D386)</f>
        <v/>
      </c>
      <c r="J386" s="88" t="str">
        <f>IF(ISBLANK(Beladung!B386),"",SUMIFS(Entladung!$F$17:$F$1001,Entladung!$B$17:$B$1001,'Ergebnis (detailliert)'!$B$17:$B$300))</f>
        <v/>
      </c>
      <c r="K386" s="13" t="str">
        <f>IFERROR(IF(B386="","",J386*'Ergebnis (detailliert)'!G386/'Ergebnis (detailliert)'!F386),0)</f>
        <v/>
      </c>
      <c r="L386" s="56" t="str">
        <f t="shared" si="5"/>
        <v/>
      </c>
      <c r="M386" s="57" t="str">
        <f>IF(B386="","",IF(LOOKUP(B386,Stammdaten!$A$17:$A$1001,Stammdaten!$G$17:$G$1001)="Nein",0,IF(ISBLANK(Beladung!B386),"",ROUND(MIN(G386,K386)*-1,2))))</f>
        <v/>
      </c>
    </row>
    <row r="387" spans="1:13" x14ac:dyDescent="0.25">
      <c r="A387" s="142" t="str">
        <f>_xlfn.IFNA(VLOOKUP(B387,Stammdaten!$A$17:$B$300,2,FALSE),"")</f>
        <v/>
      </c>
      <c r="B387" s="125" t="str">
        <f>IF(Beladung!B387="","",Beladung!B387)</f>
        <v/>
      </c>
      <c r="C387" s="124" t="str">
        <f>IF(Beladung!C387="","",Beladung!C387)</f>
        <v/>
      </c>
      <c r="D387" s="87" t="str">
        <f>IF(ISBLANK(Beladung!B387),"",SUMIFS(Beladung!$D$17:$D$300,Beladung!$B$17:$B$300,B387))</f>
        <v/>
      </c>
      <c r="E387" s="66" t="str">
        <f>IF(ISBLANK(Beladung!B387),"",Beladung!D387)</f>
        <v/>
      </c>
      <c r="F387" s="88" t="str">
        <f>IF(ISBLANK(Beladung!B387),"",SUMIFS(Beladung!$F$17:$F$1001,Beladung!$B$17:$B$1001,'Ergebnis (detailliert)'!B387))</f>
        <v/>
      </c>
      <c r="G387" s="67" t="str">
        <f>IF(ISBLANK(Beladung!B387),"",Beladung!F387)</f>
        <v/>
      </c>
      <c r="H387" s="88" t="str">
        <f>IF(ISBLANK(Beladung!B387),"",SUMIFS(Entladung!$D$17:$D$1001,Entladung!$B$17:$B$1001,'Ergebnis (detailliert)'!B387))</f>
        <v/>
      </c>
      <c r="I387" s="89" t="str">
        <f>IF(ISBLANK(Entladung!B387),"",Entladung!D387)</f>
        <v/>
      </c>
      <c r="J387" s="88" t="str">
        <f>IF(ISBLANK(Beladung!B387),"",SUMIFS(Entladung!$F$17:$F$1001,Entladung!$B$17:$B$1001,'Ergebnis (detailliert)'!$B$17:$B$300))</f>
        <v/>
      </c>
      <c r="K387" s="13" t="str">
        <f>IFERROR(IF(B387="","",J387*'Ergebnis (detailliert)'!G387/'Ergebnis (detailliert)'!F387),0)</f>
        <v/>
      </c>
      <c r="L387" s="56" t="str">
        <f t="shared" si="5"/>
        <v/>
      </c>
      <c r="M387" s="57" t="str">
        <f>IF(B387="","",IF(LOOKUP(B387,Stammdaten!$A$17:$A$1001,Stammdaten!$G$17:$G$1001)="Nein",0,IF(ISBLANK(Beladung!B387),"",ROUND(MIN(G387,K387)*-1,2))))</f>
        <v/>
      </c>
    </row>
    <row r="388" spans="1:13" x14ac:dyDescent="0.25">
      <c r="A388" s="142" t="str">
        <f>_xlfn.IFNA(VLOOKUP(B388,Stammdaten!$A$17:$B$300,2,FALSE),"")</f>
        <v/>
      </c>
      <c r="B388" s="125" t="str">
        <f>IF(Beladung!B388="","",Beladung!B388)</f>
        <v/>
      </c>
      <c r="C388" s="124" t="str">
        <f>IF(Beladung!C388="","",Beladung!C388)</f>
        <v/>
      </c>
      <c r="D388" s="87" t="str">
        <f>IF(ISBLANK(Beladung!B388),"",SUMIFS(Beladung!$D$17:$D$300,Beladung!$B$17:$B$300,B388))</f>
        <v/>
      </c>
      <c r="E388" s="66" t="str">
        <f>IF(ISBLANK(Beladung!B388),"",Beladung!D388)</f>
        <v/>
      </c>
      <c r="F388" s="88" t="str">
        <f>IF(ISBLANK(Beladung!B388),"",SUMIFS(Beladung!$F$17:$F$1001,Beladung!$B$17:$B$1001,'Ergebnis (detailliert)'!B388))</f>
        <v/>
      </c>
      <c r="G388" s="67" t="str">
        <f>IF(ISBLANK(Beladung!B388),"",Beladung!F388)</f>
        <v/>
      </c>
      <c r="H388" s="88" t="str">
        <f>IF(ISBLANK(Beladung!B388),"",SUMIFS(Entladung!$D$17:$D$1001,Entladung!$B$17:$B$1001,'Ergebnis (detailliert)'!B388))</f>
        <v/>
      </c>
      <c r="I388" s="89" t="str">
        <f>IF(ISBLANK(Entladung!B388),"",Entladung!D388)</f>
        <v/>
      </c>
      <c r="J388" s="88" t="str">
        <f>IF(ISBLANK(Beladung!B388),"",SUMIFS(Entladung!$F$17:$F$1001,Entladung!$B$17:$B$1001,'Ergebnis (detailliert)'!$B$17:$B$300))</f>
        <v/>
      </c>
      <c r="K388" s="13" t="str">
        <f>IFERROR(IF(B388="","",J388*'Ergebnis (detailliert)'!G388/'Ergebnis (detailliert)'!F388),0)</f>
        <v/>
      </c>
      <c r="L388" s="56" t="str">
        <f t="shared" si="5"/>
        <v/>
      </c>
      <c r="M388" s="57" t="str">
        <f>IF(B388="","",IF(LOOKUP(B388,Stammdaten!$A$17:$A$1001,Stammdaten!$G$17:$G$1001)="Nein",0,IF(ISBLANK(Beladung!B388),"",ROUND(MIN(G388,K388)*-1,2))))</f>
        <v/>
      </c>
    </row>
    <row r="389" spans="1:13" x14ac:dyDescent="0.25">
      <c r="A389" s="142" t="str">
        <f>_xlfn.IFNA(VLOOKUP(B389,Stammdaten!$A$17:$B$300,2,FALSE),"")</f>
        <v/>
      </c>
      <c r="B389" s="125" t="str">
        <f>IF(Beladung!B389="","",Beladung!B389)</f>
        <v/>
      </c>
      <c r="C389" s="124" t="str">
        <f>IF(Beladung!C389="","",Beladung!C389)</f>
        <v/>
      </c>
      <c r="D389" s="87" t="str">
        <f>IF(ISBLANK(Beladung!B389),"",SUMIFS(Beladung!$D$17:$D$300,Beladung!$B$17:$B$300,B389))</f>
        <v/>
      </c>
      <c r="E389" s="66" t="str">
        <f>IF(ISBLANK(Beladung!B389),"",Beladung!D389)</f>
        <v/>
      </c>
      <c r="F389" s="88" t="str">
        <f>IF(ISBLANK(Beladung!B389),"",SUMIFS(Beladung!$F$17:$F$1001,Beladung!$B$17:$B$1001,'Ergebnis (detailliert)'!B389))</f>
        <v/>
      </c>
      <c r="G389" s="67" t="str">
        <f>IF(ISBLANK(Beladung!B389),"",Beladung!F389)</f>
        <v/>
      </c>
      <c r="H389" s="88" t="str">
        <f>IF(ISBLANK(Beladung!B389),"",SUMIFS(Entladung!$D$17:$D$1001,Entladung!$B$17:$B$1001,'Ergebnis (detailliert)'!B389))</f>
        <v/>
      </c>
      <c r="I389" s="89" t="str">
        <f>IF(ISBLANK(Entladung!B389),"",Entladung!D389)</f>
        <v/>
      </c>
      <c r="J389" s="88" t="str">
        <f>IF(ISBLANK(Beladung!B389),"",SUMIFS(Entladung!$F$17:$F$1001,Entladung!$B$17:$B$1001,'Ergebnis (detailliert)'!$B$17:$B$300))</f>
        <v/>
      </c>
      <c r="K389" s="13" t="str">
        <f>IFERROR(IF(B389="","",J389*'Ergebnis (detailliert)'!G389/'Ergebnis (detailliert)'!F389),0)</f>
        <v/>
      </c>
      <c r="L389" s="56" t="str">
        <f t="shared" si="5"/>
        <v/>
      </c>
      <c r="M389" s="57" t="str">
        <f>IF(B389="","",IF(LOOKUP(B389,Stammdaten!$A$17:$A$1001,Stammdaten!$G$17:$G$1001)="Nein",0,IF(ISBLANK(Beladung!B389),"",ROUND(MIN(G389,K389)*-1,2))))</f>
        <v/>
      </c>
    </row>
    <row r="390" spans="1:13" x14ac:dyDescent="0.25">
      <c r="A390" s="142" t="str">
        <f>_xlfn.IFNA(VLOOKUP(B390,Stammdaten!$A$17:$B$300,2,FALSE),"")</f>
        <v/>
      </c>
      <c r="B390" s="125" t="str">
        <f>IF(Beladung!B390="","",Beladung!B390)</f>
        <v/>
      </c>
      <c r="C390" s="124" t="str">
        <f>IF(Beladung!C390="","",Beladung!C390)</f>
        <v/>
      </c>
      <c r="D390" s="87" t="str">
        <f>IF(ISBLANK(Beladung!B390),"",SUMIFS(Beladung!$D$17:$D$300,Beladung!$B$17:$B$300,B390))</f>
        <v/>
      </c>
      <c r="E390" s="66" t="str">
        <f>IF(ISBLANK(Beladung!B390),"",Beladung!D390)</f>
        <v/>
      </c>
      <c r="F390" s="88" t="str">
        <f>IF(ISBLANK(Beladung!B390),"",SUMIFS(Beladung!$F$17:$F$1001,Beladung!$B$17:$B$1001,'Ergebnis (detailliert)'!B390))</f>
        <v/>
      </c>
      <c r="G390" s="67" t="str">
        <f>IF(ISBLANK(Beladung!B390),"",Beladung!F390)</f>
        <v/>
      </c>
      <c r="H390" s="88" t="str">
        <f>IF(ISBLANK(Beladung!B390),"",SUMIFS(Entladung!$D$17:$D$1001,Entladung!$B$17:$B$1001,'Ergebnis (detailliert)'!B390))</f>
        <v/>
      </c>
      <c r="I390" s="89" t="str">
        <f>IF(ISBLANK(Entladung!B390),"",Entladung!D390)</f>
        <v/>
      </c>
      <c r="J390" s="88" t="str">
        <f>IF(ISBLANK(Beladung!B390),"",SUMIFS(Entladung!$F$17:$F$1001,Entladung!$B$17:$B$1001,'Ergebnis (detailliert)'!$B$17:$B$300))</f>
        <v/>
      </c>
      <c r="K390" s="13" t="str">
        <f>IFERROR(IF(B390="","",J390*'Ergebnis (detailliert)'!G390/'Ergebnis (detailliert)'!F390),0)</f>
        <v/>
      </c>
      <c r="L390" s="56" t="str">
        <f t="shared" si="5"/>
        <v/>
      </c>
      <c r="M390" s="57" t="str">
        <f>IF(B390="","",IF(LOOKUP(B390,Stammdaten!$A$17:$A$1001,Stammdaten!$G$17:$G$1001)="Nein",0,IF(ISBLANK(Beladung!B390),"",ROUND(MIN(G390,K390)*-1,2))))</f>
        <v/>
      </c>
    </row>
    <row r="391" spans="1:13" x14ac:dyDescent="0.25">
      <c r="A391" s="142" t="str">
        <f>_xlfn.IFNA(VLOOKUP(B391,Stammdaten!$A$17:$B$300,2,FALSE),"")</f>
        <v/>
      </c>
      <c r="B391" s="125" t="str">
        <f>IF(Beladung!B391="","",Beladung!B391)</f>
        <v/>
      </c>
      <c r="C391" s="124" t="str">
        <f>IF(Beladung!C391="","",Beladung!C391)</f>
        <v/>
      </c>
      <c r="D391" s="87" t="str">
        <f>IF(ISBLANK(Beladung!B391),"",SUMIFS(Beladung!$D$17:$D$300,Beladung!$B$17:$B$300,B391))</f>
        <v/>
      </c>
      <c r="E391" s="66" t="str">
        <f>IF(ISBLANK(Beladung!B391),"",Beladung!D391)</f>
        <v/>
      </c>
      <c r="F391" s="88" t="str">
        <f>IF(ISBLANK(Beladung!B391),"",SUMIFS(Beladung!$F$17:$F$1001,Beladung!$B$17:$B$1001,'Ergebnis (detailliert)'!B391))</f>
        <v/>
      </c>
      <c r="G391" s="67" t="str">
        <f>IF(ISBLANK(Beladung!B391),"",Beladung!F391)</f>
        <v/>
      </c>
      <c r="H391" s="88" t="str">
        <f>IF(ISBLANK(Beladung!B391),"",SUMIFS(Entladung!$D$17:$D$1001,Entladung!$B$17:$B$1001,'Ergebnis (detailliert)'!B391))</f>
        <v/>
      </c>
      <c r="I391" s="89" t="str">
        <f>IF(ISBLANK(Entladung!B391),"",Entladung!D391)</f>
        <v/>
      </c>
      <c r="J391" s="88" t="str">
        <f>IF(ISBLANK(Beladung!B391),"",SUMIFS(Entladung!$F$17:$F$1001,Entladung!$B$17:$B$1001,'Ergebnis (detailliert)'!$B$17:$B$300))</f>
        <v/>
      </c>
      <c r="K391" s="13" t="str">
        <f>IFERROR(IF(B391="","",J391*'Ergebnis (detailliert)'!G391/'Ergebnis (detailliert)'!F391),0)</f>
        <v/>
      </c>
      <c r="L391" s="56" t="str">
        <f t="shared" si="5"/>
        <v/>
      </c>
      <c r="M391" s="57" t="str">
        <f>IF(B391="","",IF(LOOKUP(B391,Stammdaten!$A$17:$A$1001,Stammdaten!$G$17:$G$1001)="Nein",0,IF(ISBLANK(Beladung!B391),"",ROUND(MIN(G391,K391)*-1,2))))</f>
        <v/>
      </c>
    </row>
    <row r="392" spans="1:13" x14ac:dyDescent="0.25">
      <c r="A392" s="142" t="str">
        <f>_xlfn.IFNA(VLOOKUP(B392,Stammdaten!$A$17:$B$300,2,FALSE),"")</f>
        <v/>
      </c>
      <c r="B392" s="125" t="str">
        <f>IF(Beladung!B392="","",Beladung!B392)</f>
        <v/>
      </c>
      <c r="C392" s="124" t="str">
        <f>IF(Beladung!C392="","",Beladung!C392)</f>
        <v/>
      </c>
      <c r="D392" s="87" t="str">
        <f>IF(ISBLANK(Beladung!B392),"",SUMIFS(Beladung!$D$17:$D$300,Beladung!$B$17:$B$300,B392))</f>
        <v/>
      </c>
      <c r="E392" s="66" t="str">
        <f>IF(ISBLANK(Beladung!B392),"",Beladung!D392)</f>
        <v/>
      </c>
      <c r="F392" s="88" t="str">
        <f>IF(ISBLANK(Beladung!B392),"",SUMIFS(Beladung!$F$17:$F$1001,Beladung!$B$17:$B$1001,'Ergebnis (detailliert)'!B392))</f>
        <v/>
      </c>
      <c r="G392" s="67" t="str">
        <f>IF(ISBLANK(Beladung!B392),"",Beladung!F392)</f>
        <v/>
      </c>
      <c r="H392" s="88" t="str">
        <f>IF(ISBLANK(Beladung!B392),"",SUMIFS(Entladung!$D$17:$D$1001,Entladung!$B$17:$B$1001,'Ergebnis (detailliert)'!B392))</f>
        <v/>
      </c>
      <c r="I392" s="89" t="str">
        <f>IF(ISBLANK(Entladung!B392),"",Entladung!D392)</f>
        <v/>
      </c>
      <c r="J392" s="88" t="str">
        <f>IF(ISBLANK(Beladung!B392),"",SUMIFS(Entladung!$F$17:$F$1001,Entladung!$B$17:$B$1001,'Ergebnis (detailliert)'!$B$17:$B$300))</f>
        <v/>
      </c>
      <c r="K392" s="13" t="str">
        <f>IFERROR(IF(B392="","",J392*'Ergebnis (detailliert)'!G392/'Ergebnis (detailliert)'!F392),0)</f>
        <v/>
      </c>
      <c r="L392" s="56" t="str">
        <f t="shared" si="5"/>
        <v/>
      </c>
      <c r="M392" s="57" t="str">
        <f>IF(B392="","",IF(LOOKUP(B392,Stammdaten!$A$17:$A$1001,Stammdaten!$G$17:$G$1001)="Nein",0,IF(ISBLANK(Beladung!B392),"",ROUND(MIN(G392,K392)*-1,2))))</f>
        <v/>
      </c>
    </row>
    <row r="393" spans="1:13" x14ac:dyDescent="0.25">
      <c r="A393" s="142" t="str">
        <f>_xlfn.IFNA(VLOOKUP(B393,Stammdaten!$A$17:$B$300,2,FALSE),"")</f>
        <v/>
      </c>
      <c r="B393" s="125" t="str">
        <f>IF(Beladung!B393="","",Beladung!B393)</f>
        <v/>
      </c>
      <c r="C393" s="124" t="str">
        <f>IF(Beladung!C393="","",Beladung!C393)</f>
        <v/>
      </c>
      <c r="D393" s="87" t="str">
        <f>IF(ISBLANK(Beladung!B393),"",SUMIFS(Beladung!$D$17:$D$300,Beladung!$B$17:$B$300,B393))</f>
        <v/>
      </c>
      <c r="E393" s="66" t="str">
        <f>IF(ISBLANK(Beladung!B393),"",Beladung!D393)</f>
        <v/>
      </c>
      <c r="F393" s="88" t="str">
        <f>IF(ISBLANK(Beladung!B393),"",SUMIFS(Beladung!$F$17:$F$1001,Beladung!$B$17:$B$1001,'Ergebnis (detailliert)'!B393))</f>
        <v/>
      </c>
      <c r="G393" s="67" t="str">
        <f>IF(ISBLANK(Beladung!B393),"",Beladung!F393)</f>
        <v/>
      </c>
      <c r="H393" s="88" t="str">
        <f>IF(ISBLANK(Beladung!B393),"",SUMIFS(Entladung!$D$17:$D$1001,Entladung!$B$17:$B$1001,'Ergebnis (detailliert)'!B393))</f>
        <v/>
      </c>
      <c r="I393" s="89" t="str">
        <f>IF(ISBLANK(Entladung!B393),"",Entladung!D393)</f>
        <v/>
      </c>
      <c r="J393" s="88" t="str">
        <f>IF(ISBLANK(Beladung!B393),"",SUMIFS(Entladung!$F$17:$F$1001,Entladung!$B$17:$B$1001,'Ergebnis (detailliert)'!$B$17:$B$300))</f>
        <v/>
      </c>
      <c r="K393" s="13" t="str">
        <f>IFERROR(IF(B393="","",J393*'Ergebnis (detailliert)'!G393/'Ergebnis (detailliert)'!F393),0)</f>
        <v/>
      </c>
      <c r="L393" s="56" t="str">
        <f t="shared" si="5"/>
        <v/>
      </c>
      <c r="M393" s="57" t="str">
        <f>IF(B393="","",IF(LOOKUP(B393,Stammdaten!$A$17:$A$1001,Stammdaten!$G$17:$G$1001)="Nein",0,IF(ISBLANK(Beladung!B393),"",ROUND(MIN(G393,K393)*-1,2))))</f>
        <v/>
      </c>
    </row>
    <row r="394" spans="1:13" x14ac:dyDescent="0.25">
      <c r="A394" s="142" t="str">
        <f>_xlfn.IFNA(VLOOKUP(B394,Stammdaten!$A$17:$B$300,2,FALSE),"")</f>
        <v/>
      </c>
      <c r="B394" s="125" t="str">
        <f>IF(Beladung!B394="","",Beladung!B394)</f>
        <v/>
      </c>
      <c r="C394" s="124" t="str">
        <f>IF(Beladung!C394="","",Beladung!C394)</f>
        <v/>
      </c>
      <c r="D394" s="87" t="str">
        <f>IF(ISBLANK(Beladung!B394),"",SUMIFS(Beladung!$D$17:$D$300,Beladung!$B$17:$B$300,B394))</f>
        <v/>
      </c>
      <c r="E394" s="66" t="str">
        <f>IF(ISBLANK(Beladung!B394),"",Beladung!D394)</f>
        <v/>
      </c>
      <c r="F394" s="88" t="str">
        <f>IF(ISBLANK(Beladung!B394),"",SUMIFS(Beladung!$F$17:$F$1001,Beladung!$B$17:$B$1001,'Ergebnis (detailliert)'!B394))</f>
        <v/>
      </c>
      <c r="G394" s="67" t="str">
        <f>IF(ISBLANK(Beladung!B394),"",Beladung!F394)</f>
        <v/>
      </c>
      <c r="H394" s="88" t="str">
        <f>IF(ISBLANK(Beladung!B394),"",SUMIFS(Entladung!$D$17:$D$1001,Entladung!$B$17:$B$1001,'Ergebnis (detailliert)'!B394))</f>
        <v/>
      </c>
      <c r="I394" s="89" t="str">
        <f>IF(ISBLANK(Entladung!B394),"",Entladung!D394)</f>
        <v/>
      </c>
      <c r="J394" s="88" t="str">
        <f>IF(ISBLANK(Beladung!B394),"",SUMIFS(Entladung!$F$17:$F$1001,Entladung!$B$17:$B$1001,'Ergebnis (detailliert)'!$B$17:$B$300))</f>
        <v/>
      </c>
      <c r="K394" s="13" t="str">
        <f>IFERROR(IF(B394="","",J394*'Ergebnis (detailliert)'!G394/'Ergebnis (detailliert)'!F394),0)</f>
        <v/>
      </c>
      <c r="L394" s="56" t="str">
        <f t="shared" si="5"/>
        <v/>
      </c>
      <c r="M394" s="57" t="str">
        <f>IF(B394="","",IF(LOOKUP(B394,Stammdaten!$A$17:$A$1001,Stammdaten!$G$17:$G$1001)="Nein",0,IF(ISBLANK(Beladung!B394),"",ROUND(MIN(G394,K394)*-1,2))))</f>
        <v/>
      </c>
    </row>
    <row r="395" spans="1:13" x14ac:dyDescent="0.25">
      <c r="A395" s="142" t="str">
        <f>_xlfn.IFNA(VLOOKUP(B395,Stammdaten!$A$17:$B$300,2,FALSE),"")</f>
        <v/>
      </c>
      <c r="B395" s="125" t="str">
        <f>IF(Beladung!B395="","",Beladung!B395)</f>
        <v/>
      </c>
      <c r="C395" s="124" t="str">
        <f>IF(Beladung!C395="","",Beladung!C395)</f>
        <v/>
      </c>
      <c r="D395" s="87" t="str">
        <f>IF(ISBLANK(Beladung!B395),"",SUMIFS(Beladung!$D$17:$D$300,Beladung!$B$17:$B$300,B395))</f>
        <v/>
      </c>
      <c r="E395" s="66" t="str">
        <f>IF(ISBLANK(Beladung!B395),"",Beladung!D395)</f>
        <v/>
      </c>
      <c r="F395" s="88" t="str">
        <f>IF(ISBLANK(Beladung!B395),"",SUMIFS(Beladung!$F$17:$F$1001,Beladung!$B$17:$B$1001,'Ergebnis (detailliert)'!B395))</f>
        <v/>
      </c>
      <c r="G395" s="67" t="str">
        <f>IF(ISBLANK(Beladung!B395),"",Beladung!F395)</f>
        <v/>
      </c>
      <c r="H395" s="88" t="str">
        <f>IF(ISBLANK(Beladung!B395),"",SUMIFS(Entladung!$D$17:$D$1001,Entladung!$B$17:$B$1001,'Ergebnis (detailliert)'!B395))</f>
        <v/>
      </c>
      <c r="I395" s="89" t="str">
        <f>IF(ISBLANK(Entladung!B395),"",Entladung!D395)</f>
        <v/>
      </c>
      <c r="J395" s="88" t="str">
        <f>IF(ISBLANK(Beladung!B395),"",SUMIFS(Entladung!$F$17:$F$1001,Entladung!$B$17:$B$1001,'Ergebnis (detailliert)'!$B$17:$B$300))</f>
        <v/>
      </c>
      <c r="K395" s="13" t="str">
        <f>IFERROR(IF(B395="","",J395*'Ergebnis (detailliert)'!G395/'Ergebnis (detailliert)'!F395),0)</f>
        <v/>
      </c>
      <c r="L395" s="56" t="str">
        <f t="shared" si="5"/>
        <v/>
      </c>
      <c r="M395" s="57" t="str">
        <f>IF(B395="","",IF(LOOKUP(B395,Stammdaten!$A$17:$A$1001,Stammdaten!$G$17:$G$1001)="Nein",0,IF(ISBLANK(Beladung!B395),"",ROUND(MIN(G395,K395)*-1,2))))</f>
        <v/>
      </c>
    </row>
    <row r="396" spans="1:13" x14ac:dyDescent="0.25">
      <c r="A396" s="142" t="str">
        <f>_xlfn.IFNA(VLOOKUP(B396,Stammdaten!$A$17:$B$300,2,FALSE),"")</f>
        <v/>
      </c>
      <c r="B396" s="125" t="str">
        <f>IF(Beladung!B396="","",Beladung!B396)</f>
        <v/>
      </c>
      <c r="C396" s="124" t="str">
        <f>IF(Beladung!C396="","",Beladung!C396)</f>
        <v/>
      </c>
      <c r="D396" s="87" t="str">
        <f>IF(ISBLANK(Beladung!B396),"",SUMIFS(Beladung!$D$17:$D$300,Beladung!$B$17:$B$300,B396))</f>
        <v/>
      </c>
      <c r="E396" s="66" t="str">
        <f>IF(ISBLANK(Beladung!B396),"",Beladung!D396)</f>
        <v/>
      </c>
      <c r="F396" s="88" t="str">
        <f>IF(ISBLANK(Beladung!B396),"",SUMIFS(Beladung!$F$17:$F$1001,Beladung!$B$17:$B$1001,'Ergebnis (detailliert)'!B396))</f>
        <v/>
      </c>
      <c r="G396" s="67" t="str">
        <f>IF(ISBLANK(Beladung!B396),"",Beladung!F396)</f>
        <v/>
      </c>
      <c r="H396" s="88" t="str">
        <f>IF(ISBLANK(Beladung!B396),"",SUMIFS(Entladung!$D$17:$D$1001,Entladung!$B$17:$B$1001,'Ergebnis (detailliert)'!B396))</f>
        <v/>
      </c>
      <c r="I396" s="89" t="str">
        <f>IF(ISBLANK(Entladung!B396),"",Entladung!D396)</f>
        <v/>
      </c>
      <c r="J396" s="88" t="str">
        <f>IF(ISBLANK(Beladung!B396),"",SUMIFS(Entladung!$F$17:$F$1001,Entladung!$B$17:$B$1001,'Ergebnis (detailliert)'!$B$17:$B$300))</f>
        <v/>
      </c>
      <c r="K396" s="13" t="str">
        <f>IFERROR(IF(B396="","",J396*'Ergebnis (detailliert)'!G396/'Ergebnis (detailliert)'!F396),0)</f>
        <v/>
      </c>
      <c r="L396" s="56" t="str">
        <f t="shared" si="5"/>
        <v/>
      </c>
      <c r="M396" s="57" t="str">
        <f>IF(B396="","",IF(LOOKUP(B396,Stammdaten!$A$17:$A$1001,Stammdaten!$G$17:$G$1001)="Nein",0,IF(ISBLANK(Beladung!B396),"",ROUND(MIN(G396,K396)*-1,2))))</f>
        <v/>
      </c>
    </row>
    <row r="397" spans="1:13" x14ac:dyDescent="0.25">
      <c r="A397" s="142" t="str">
        <f>_xlfn.IFNA(VLOOKUP(B397,Stammdaten!$A$17:$B$300,2,FALSE),"")</f>
        <v/>
      </c>
      <c r="B397" s="125" t="str">
        <f>IF(Beladung!B397="","",Beladung!B397)</f>
        <v/>
      </c>
      <c r="C397" s="124" t="str">
        <f>IF(Beladung!C397="","",Beladung!C397)</f>
        <v/>
      </c>
      <c r="D397" s="87" t="str">
        <f>IF(ISBLANK(Beladung!B397),"",SUMIFS(Beladung!$D$17:$D$300,Beladung!$B$17:$B$300,B397))</f>
        <v/>
      </c>
      <c r="E397" s="66" t="str">
        <f>IF(ISBLANK(Beladung!B397),"",Beladung!D397)</f>
        <v/>
      </c>
      <c r="F397" s="88" t="str">
        <f>IF(ISBLANK(Beladung!B397),"",SUMIFS(Beladung!$F$17:$F$1001,Beladung!$B$17:$B$1001,'Ergebnis (detailliert)'!B397))</f>
        <v/>
      </c>
      <c r="G397" s="67" t="str">
        <f>IF(ISBLANK(Beladung!B397),"",Beladung!F397)</f>
        <v/>
      </c>
      <c r="H397" s="88" t="str">
        <f>IF(ISBLANK(Beladung!B397),"",SUMIFS(Entladung!$D$17:$D$1001,Entladung!$B$17:$B$1001,'Ergebnis (detailliert)'!B397))</f>
        <v/>
      </c>
      <c r="I397" s="89" t="str">
        <f>IF(ISBLANK(Entladung!B397),"",Entladung!D397)</f>
        <v/>
      </c>
      <c r="J397" s="88" t="str">
        <f>IF(ISBLANK(Beladung!B397),"",SUMIFS(Entladung!$F$17:$F$1001,Entladung!$B$17:$B$1001,'Ergebnis (detailliert)'!$B$17:$B$300))</f>
        <v/>
      </c>
      <c r="K397" s="13" t="str">
        <f>IFERROR(IF(B397="","",J397*'Ergebnis (detailliert)'!G397/'Ergebnis (detailliert)'!F397),0)</f>
        <v/>
      </c>
      <c r="L397" s="56" t="str">
        <f t="shared" si="5"/>
        <v/>
      </c>
      <c r="M397" s="57" t="str">
        <f>IF(B397="","",IF(LOOKUP(B397,Stammdaten!$A$17:$A$1001,Stammdaten!$G$17:$G$1001)="Nein",0,IF(ISBLANK(Beladung!B397),"",ROUND(MIN(G397,K397)*-1,2))))</f>
        <v/>
      </c>
    </row>
    <row r="398" spans="1:13" x14ac:dyDescent="0.25">
      <c r="A398" s="142" t="str">
        <f>_xlfn.IFNA(VLOOKUP(B398,Stammdaten!$A$17:$B$300,2,FALSE),"")</f>
        <v/>
      </c>
      <c r="B398" s="125" t="str">
        <f>IF(Beladung!B398="","",Beladung!B398)</f>
        <v/>
      </c>
      <c r="C398" s="124" t="str">
        <f>IF(Beladung!C398="","",Beladung!C398)</f>
        <v/>
      </c>
      <c r="D398" s="87" t="str">
        <f>IF(ISBLANK(Beladung!B398),"",SUMIFS(Beladung!$D$17:$D$300,Beladung!$B$17:$B$300,B398))</f>
        <v/>
      </c>
      <c r="E398" s="66" t="str">
        <f>IF(ISBLANK(Beladung!B398),"",Beladung!D398)</f>
        <v/>
      </c>
      <c r="F398" s="88" t="str">
        <f>IF(ISBLANK(Beladung!B398),"",SUMIFS(Beladung!$F$17:$F$1001,Beladung!$B$17:$B$1001,'Ergebnis (detailliert)'!B398))</f>
        <v/>
      </c>
      <c r="G398" s="67" t="str">
        <f>IF(ISBLANK(Beladung!B398),"",Beladung!F398)</f>
        <v/>
      </c>
      <c r="H398" s="88" t="str">
        <f>IF(ISBLANK(Beladung!B398),"",SUMIFS(Entladung!$D$17:$D$1001,Entladung!$B$17:$B$1001,'Ergebnis (detailliert)'!B398))</f>
        <v/>
      </c>
      <c r="I398" s="89" t="str">
        <f>IF(ISBLANK(Entladung!B398),"",Entladung!D398)</f>
        <v/>
      </c>
      <c r="J398" s="88" t="str">
        <f>IF(ISBLANK(Beladung!B398),"",SUMIFS(Entladung!$F$17:$F$1001,Entladung!$B$17:$B$1001,'Ergebnis (detailliert)'!$B$17:$B$300))</f>
        <v/>
      </c>
      <c r="K398" s="13" t="str">
        <f>IFERROR(IF(B398="","",J398*'Ergebnis (detailliert)'!G398/'Ergebnis (detailliert)'!F398),0)</f>
        <v/>
      </c>
      <c r="L398" s="56" t="str">
        <f t="shared" si="5"/>
        <v/>
      </c>
      <c r="M398" s="57" t="str">
        <f>IF(B398="","",IF(LOOKUP(B398,Stammdaten!$A$17:$A$1001,Stammdaten!$G$17:$G$1001)="Nein",0,IF(ISBLANK(Beladung!B398),"",ROUND(MIN(G398,K398)*-1,2))))</f>
        <v/>
      </c>
    </row>
    <row r="399" spans="1:13" x14ac:dyDescent="0.25">
      <c r="A399" s="142" t="str">
        <f>_xlfn.IFNA(VLOOKUP(B399,Stammdaten!$A$17:$B$300,2,FALSE),"")</f>
        <v/>
      </c>
      <c r="B399" s="125" t="str">
        <f>IF(Beladung!B399="","",Beladung!B399)</f>
        <v/>
      </c>
      <c r="C399" s="124" t="str">
        <f>IF(Beladung!C399="","",Beladung!C399)</f>
        <v/>
      </c>
      <c r="D399" s="87" t="str">
        <f>IF(ISBLANK(Beladung!B399),"",SUMIFS(Beladung!$D$17:$D$300,Beladung!$B$17:$B$300,B399))</f>
        <v/>
      </c>
      <c r="E399" s="66" t="str">
        <f>IF(ISBLANK(Beladung!B399),"",Beladung!D399)</f>
        <v/>
      </c>
      <c r="F399" s="88" t="str">
        <f>IF(ISBLANK(Beladung!B399),"",SUMIFS(Beladung!$F$17:$F$1001,Beladung!$B$17:$B$1001,'Ergebnis (detailliert)'!B399))</f>
        <v/>
      </c>
      <c r="G399" s="67" t="str">
        <f>IF(ISBLANK(Beladung!B399),"",Beladung!F399)</f>
        <v/>
      </c>
      <c r="H399" s="88" t="str">
        <f>IF(ISBLANK(Beladung!B399),"",SUMIFS(Entladung!$D$17:$D$1001,Entladung!$B$17:$B$1001,'Ergebnis (detailliert)'!B399))</f>
        <v/>
      </c>
      <c r="I399" s="89" t="str">
        <f>IF(ISBLANK(Entladung!B399),"",Entladung!D399)</f>
        <v/>
      </c>
      <c r="J399" s="88" t="str">
        <f>IF(ISBLANK(Beladung!B399),"",SUMIFS(Entladung!$F$17:$F$1001,Entladung!$B$17:$B$1001,'Ergebnis (detailliert)'!$B$17:$B$300))</f>
        <v/>
      </c>
      <c r="K399" s="13" t="str">
        <f>IFERROR(IF(B399="","",J399*'Ergebnis (detailliert)'!G399/'Ergebnis (detailliert)'!F399),0)</f>
        <v/>
      </c>
      <c r="L399" s="56" t="str">
        <f t="shared" si="5"/>
        <v/>
      </c>
      <c r="M399" s="57" t="str">
        <f>IF(B399="","",IF(LOOKUP(B399,Stammdaten!$A$17:$A$1001,Stammdaten!$G$17:$G$1001)="Nein",0,IF(ISBLANK(Beladung!B399),"",ROUND(MIN(G399,K399)*-1,2))))</f>
        <v/>
      </c>
    </row>
    <row r="400" spans="1:13" x14ac:dyDescent="0.25">
      <c r="A400" s="142" t="str">
        <f>_xlfn.IFNA(VLOOKUP(B400,Stammdaten!$A$17:$B$300,2,FALSE),"")</f>
        <v/>
      </c>
      <c r="B400" s="125" t="str">
        <f>IF(Beladung!B400="","",Beladung!B400)</f>
        <v/>
      </c>
      <c r="C400" s="124" t="str">
        <f>IF(Beladung!C400="","",Beladung!C400)</f>
        <v/>
      </c>
      <c r="D400" s="87" t="str">
        <f>IF(ISBLANK(Beladung!B400),"",SUMIFS(Beladung!$D$17:$D$300,Beladung!$B$17:$B$300,B400))</f>
        <v/>
      </c>
      <c r="E400" s="66" t="str">
        <f>IF(ISBLANK(Beladung!B400),"",Beladung!D400)</f>
        <v/>
      </c>
      <c r="F400" s="88" t="str">
        <f>IF(ISBLANK(Beladung!B400),"",SUMIFS(Beladung!$F$17:$F$1001,Beladung!$B$17:$B$1001,'Ergebnis (detailliert)'!B400))</f>
        <v/>
      </c>
      <c r="G400" s="67" t="str">
        <f>IF(ISBLANK(Beladung!B400),"",Beladung!F400)</f>
        <v/>
      </c>
      <c r="H400" s="88" t="str">
        <f>IF(ISBLANK(Beladung!B400),"",SUMIFS(Entladung!$D$17:$D$1001,Entladung!$B$17:$B$1001,'Ergebnis (detailliert)'!B400))</f>
        <v/>
      </c>
      <c r="I400" s="89" t="str">
        <f>IF(ISBLANK(Entladung!B400),"",Entladung!D400)</f>
        <v/>
      </c>
      <c r="J400" s="88" t="str">
        <f>IF(ISBLANK(Beladung!B400),"",SUMIFS(Entladung!$F$17:$F$1001,Entladung!$B$17:$B$1001,'Ergebnis (detailliert)'!$B$17:$B$300))</f>
        <v/>
      </c>
      <c r="K400" s="13" t="str">
        <f>IFERROR(IF(B400="","",J400*'Ergebnis (detailliert)'!G400/'Ergebnis (detailliert)'!F400),0)</f>
        <v/>
      </c>
      <c r="L400" s="56" t="str">
        <f t="shared" si="5"/>
        <v/>
      </c>
      <c r="M400" s="57" t="str">
        <f>IF(B400="","",IF(LOOKUP(B400,Stammdaten!$A$17:$A$1001,Stammdaten!$G$17:$G$1001)="Nein",0,IF(ISBLANK(Beladung!B400),"",ROUND(MIN(G400,K400)*-1,2))))</f>
        <v/>
      </c>
    </row>
    <row r="401" spans="1:13" x14ac:dyDescent="0.25">
      <c r="A401" s="142" t="str">
        <f>_xlfn.IFNA(VLOOKUP(B401,Stammdaten!$A$17:$B$300,2,FALSE),"")</f>
        <v/>
      </c>
      <c r="B401" s="125" t="str">
        <f>IF(Beladung!B401="","",Beladung!B401)</f>
        <v/>
      </c>
      <c r="C401" s="124" t="str">
        <f>IF(Beladung!C401="","",Beladung!C401)</f>
        <v/>
      </c>
      <c r="D401" s="87" t="str">
        <f>IF(ISBLANK(Beladung!B401),"",SUMIFS(Beladung!$D$17:$D$300,Beladung!$B$17:$B$300,B401))</f>
        <v/>
      </c>
      <c r="E401" s="66" t="str">
        <f>IF(ISBLANK(Beladung!B401),"",Beladung!D401)</f>
        <v/>
      </c>
      <c r="F401" s="88" t="str">
        <f>IF(ISBLANK(Beladung!B401),"",SUMIFS(Beladung!$F$17:$F$1001,Beladung!$B$17:$B$1001,'Ergebnis (detailliert)'!B401))</f>
        <v/>
      </c>
      <c r="G401" s="67" t="str">
        <f>IF(ISBLANK(Beladung!B401),"",Beladung!F401)</f>
        <v/>
      </c>
      <c r="H401" s="88" t="str">
        <f>IF(ISBLANK(Beladung!B401),"",SUMIFS(Entladung!$D$17:$D$1001,Entladung!$B$17:$B$1001,'Ergebnis (detailliert)'!B401))</f>
        <v/>
      </c>
      <c r="I401" s="89" t="str">
        <f>IF(ISBLANK(Entladung!B401),"",Entladung!D401)</f>
        <v/>
      </c>
      <c r="J401" s="88" t="str">
        <f>IF(ISBLANK(Beladung!B401),"",SUMIFS(Entladung!$F$17:$F$1001,Entladung!$B$17:$B$1001,'Ergebnis (detailliert)'!$B$17:$B$300))</f>
        <v/>
      </c>
      <c r="K401" s="13" t="str">
        <f>IFERROR(IF(B401="","",J401*'Ergebnis (detailliert)'!G401/'Ergebnis (detailliert)'!F401),0)</f>
        <v/>
      </c>
      <c r="L401" s="56" t="str">
        <f t="shared" si="5"/>
        <v/>
      </c>
      <c r="M401" s="57" t="str">
        <f>IF(B401="","",IF(LOOKUP(B401,Stammdaten!$A$17:$A$1001,Stammdaten!$G$17:$G$1001)="Nein",0,IF(ISBLANK(Beladung!B401),"",ROUND(MIN(G401,K401)*-1,2))))</f>
        <v/>
      </c>
    </row>
    <row r="402" spans="1:13" x14ac:dyDescent="0.25">
      <c r="A402" s="142" t="str">
        <f>_xlfn.IFNA(VLOOKUP(B402,Stammdaten!$A$17:$B$300,2,FALSE),"")</f>
        <v/>
      </c>
      <c r="B402" s="125" t="str">
        <f>IF(Beladung!B402="","",Beladung!B402)</f>
        <v/>
      </c>
      <c r="C402" s="124" t="str">
        <f>IF(Beladung!C402="","",Beladung!C402)</f>
        <v/>
      </c>
      <c r="D402" s="87" t="str">
        <f>IF(ISBLANK(Beladung!B402),"",SUMIFS(Beladung!$D$17:$D$300,Beladung!$B$17:$B$300,B402))</f>
        <v/>
      </c>
      <c r="E402" s="66" t="str">
        <f>IF(ISBLANK(Beladung!B402),"",Beladung!D402)</f>
        <v/>
      </c>
      <c r="F402" s="88" t="str">
        <f>IF(ISBLANK(Beladung!B402),"",SUMIFS(Beladung!$F$17:$F$1001,Beladung!$B$17:$B$1001,'Ergebnis (detailliert)'!B402))</f>
        <v/>
      </c>
      <c r="G402" s="67" t="str">
        <f>IF(ISBLANK(Beladung!B402),"",Beladung!F402)</f>
        <v/>
      </c>
      <c r="H402" s="88" t="str">
        <f>IF(ISBLANK(Beladung!B402),"",SUMIFS(Entladung!$D$17:$D$1001,Entladung!$B$17:$B$1001,'Ergebnis (detailliert)'!B402))</f>
        <v/>
      </c>
      <c r="I402" s="89" t="str">
        <f>IF(ISBLANK(Entladung!B402),"",Entladung!D402)</f>
        <v/>
      </c>
      <c r="J402" s="88" t="str">
        <f>IF(ISBLANK(Beladung!B402),"",SUMIFS(Entladung!$F$17:$F$1001,Entladung!$B$17:$B$1001,'Ergebnis (detailliert)'!$B$17:$B$300))</f>
        <v/>
      </c>
      <c r="K402" s="13" t="str">
        <f>IFERROR(IF(B402="","",J402*'Ergebnis (detailliert)'!G402/'Ergebnis (detailliert)'!F402),0)</f>
        <v/>
      </c>
      <c r="L402" s="56" t="str">
        <f t="shared" ref="L402:L465" si="6">E402</f>
        <v/>
      </c>
      <c r="M402" s="57" t="str">
        <f>IF(B402="","",IF(LOOKUP(B402,Stammdaten!$A$17:$A$1001,Stammdaten!$G$17:$G$1001)="Nein",0,IF(ISBLANK(Beladung!B402),"",ROUND(MIN(G402,K402)*-1,2))))</f>
        <v/>
      </c>
    </row>
    <row r="403" spans="1:13" x14ac:dyDescent="0.25">
      <c r="A403" s="142" t="str">
        <f>_xlfn.IFNA(VLOOKUP(B403,Stammdaten!$A$17:$B$300,2,FALSE),"")</f>
        <v/>
      </c>
      <c r="B403" s="125" t="str">
        <f>IF(Beladung!B403="","",Beladung!B403)</f>
        <v/>
      </c>
      <c r="C403" s="124" t="str">
        <f>IF(Beladung!C403="","",Beladung!C403)</f>
        <v/>
      </c>
      <c r="D403" s="87" t="str">
        <f>IF(ISBLANK(Beladung!B403),"",SUMIFS(Beladung!$D$17:$D$300,Beladung!$B$17:$B$300,B403))</f>
        <v/>
      </c>
      <c r="E403" s="66" t="str">
        <f>IF(ISBLANK(Beladung!B403),"",Beladung!D403)</f>
        <v/>
      </c>
      <c r="F403" s="88" t="str">
        <f>IF(ISBLANK(Beladung!B403),"",SUMIFS(Beladung!$F$17:$F$1001,Beladung!$B$17:$B$1001,'Ergebnis (detailliert)'!B403))</f>
        <v/>
      </c>
      <c r="G403" s="67" t="str">
        <f>IF(ISBLANK(Beladung!B403),"",Beladung!F403)</f>
        <v/>
      </c>
      <c r="H403" s="88" t="str">
        <f>IF(ISBLANK(Beladung!B403),"",SUMIFS(Entladung!$D$17:$D$1001,Entladung!$B$17:$B$1001,'Ergebnis (detailliert)'!B403))</f>
        <v/>
      </c>
      <c r="I403" s="89" t="str">
        <f>IF(ISBLANK(Entladung!B403),"",Entladung!D403)</f>
        <v/>
      </c>
      <c r="J403" s="88" t="str">
        <f>IF(ISBLANK(Beladung!B403),"",SUMIFS(Entladung!$F$17:$F$1001,Entladung!$B$17:$B$1001,'Ergebnis (detailliert)'!$B$17:$B$300))</f>
        <v/>
      </c>
      <c r="K403" s="13" t="str">
        <f>IFERROR(IF(B403="","",J403*'Ergebnis (detailliert)'!G403/'Ergebnis (detailliert)'!F403),0)</f>
        <v/>
      </c>
      <c r="L403" s="56" t="str">
        <f t="shared" si="6"/>
        <v/>
      </c>
      <c r="M403" s="57" t="str">
        <f>IF(B403="","",IF(LOOKUP(B403,Stammdaten!$A$17:$A$1001,Stammdaten!$G$17:$G$1001)="Nein",0,IF(ISBLANK(Beladung!B403),"",ROUND(MIN(G403,K403)*-1,2))))</f>
        <v/>
      </c>
    </row>
    <row r="404" spans="1:13" x14ac:dyDescent="0.25">
      <c r="A404" s="142" t="str">
        <f>_xlfn.IFNA(VLOOKUP(B404,Stammdaten!$A$17:$B$300,2,FALSE),"")</f>
        <v/>
      </c>
      <c r="B404" s="125" t="str">
        <f>IF(Beladung!B404="","",Beladung!B404)</f>
        <v/>
      </c>
      <c r="C404" s="124" t="str">
        <f>IF(Beladung!C404="","",Beladung!C404)</f>
        <v/>
      </c>
      <c r="D404" s="87" t="str">
        <f>IF(ISBLANK(Beladung!B404),"",SUMIFS(Beladung!$D$17:$D$300,Beladung!$B$17:$B$300,B404))</f>
        <v/>
      </c>
      <c r="E404" s="66" t="str">
        <f>IF(ISBLANK(Beladung!B404),"",Beladung!D404)</f>
        <v/>
      </c>
      <c r="F404" s="88" t="str">
        <f>IF(ISBLANK(Beladung!B404),"",SUMIFS(Beladung!$F$17:$F$1001,Beladung!$B$17:$B$1001,'Ergebnis (detailliert)'!B404))</f>
        <v/>
      </c>
      <c r="G404" s="67" t="str">
        <f>IF(ISBLANK(Beladung!B404),"",Beladung!F404)</f>
        <v/>
      </c>
      <c r="H404" s="88" t="str">
        <f>IF(ISBLANK(Beladung!B404),"",SUMIFS(Entladung!$D$17:$D$1001,Entladung!$B$17:$B$1001,'Ergebnis (detailliert)'!B404))</f>
        <v/>
      </c>
      <c r="I404" s="89" t="str">
        <f>IF(ISBLANK(Entladung!B404),"",Entladung!D404)</f>
        <v/>
      </c>
      <c r="J404" s="88" t="str">
        <f>IF(ISBLANK(Beladung!B404),"",SUMIFS(Entladung!$F$17:$F$1001,Entladung!$B$17:$B$1001,'Ergebnis (detailliert)'!$B$17:$B$300))</f>
        <v/>
      </c>
      <c r="K404" s="13" t="str">
        <f>IFERROR(IF(B404="","",J404*'Ergebnis (detailliert)'!G404/'Ergebnis (detailliert)'!F404),0)</f>
        <v/>
      </c>
      <c r="L404" s="56" t="str">
        <f t="shared" si="6"/>
        <v/>
      </c>
      <c r="M404" s="57" t="str">
        <f>IF(B404="","",IF(LOOKUP(B404,Stammdaten!$A$17:$A$1001,Stammdaten!$G$17:$G$1001)="Nein",0,IF(ISBLANK(Beladung!B404),"",ROUND(MIN(G404,K404)*-1,2))))</f>
        <v/>
      </c>
    </row>
    <row r="405" spans="1:13" x14ac:dyDescent="0.25">
      <c r="A405" s="142" t="str">
        <f>_xlfn.IFNA(VLOOKUP(B405,Stammdaten!$A$17:$B$300,2,FALSE),"")</f>
        <v/>
      </c>
      <c r="B405" s="125" t="str">
        <f>IF(Beladung!B405="","",Beladung!B405)</f>
        <v/>
      </c>
      <c r="C405" s="124" t="str">
        <f>IF(Beladung!C405="","",Beladung!C405)</f>
        <v/>
      </c>
      <c r="D405" s="87" t="str">
        <f>IF(ISBLANK(Beladung!B405),"",SUMIFS(Beladung!$D$17:$D$300,Beladung!$B$17:$B$300,B405))</f>
        <v/>
      </c>
      <c r="E405" s="66" t="str">
        <f>IF(ISBLANK(Beladung!B405),"",Beladung!D405)</f>
        <v/>
      </c>
      <c r="F405" s="88" t="str">
        <f>IF(ISBLANK(Beladung!B405),"",SUMIFS(Beladung!$F$17:$F$1001,Beladung!$B$17:$B$1001,'Ergebnis (detailliert)'!B405))</f>
        <v/>
      </c>
      <c r="G405" s="67" t="str">
        <f>IF(ISBLANK(Beladung!B405),"",Beladung!F405)</f>
        <v/>
      </c>
      <c r="H405" s="88" t="str">
        <f>IF(ISBLANK(Beladung!B405),"",SUMIFS(Entladung!$D$17:$D$1001,Entladung!$B$17:$B$1001,'Ergebnis (detailliert)'!B405))</f>
        <v/>
      </c>
      <c r="I405" s="89" t="str">
        <f>IF(ISBLANK(Entladung!B405),"",Entladung!D405)</f>
        <v/>
      </c>
      <c r="J405" s="88" t="str">
        <f>IF(ISBLANK(Beladung!B405),"",SUMIFS(Entladung!$F$17:$F$1001,Entladung!$B$17:$B$1001,'Ergebnis (detailliert)'!$B$17:$B$300))</f>
        <v/>
      </c>
      <c r="K405" s="13" t="str">
        <f>IFERROR(IF(B405="","",J405*'Ergebnis (detailliert)'!G405/'Ergebnis (detailliert)'!F405),0)</f>
        <v/>
      </c>
      <c r="L405" s="56" t="str">
        <f t="shared" si="6"/>
        <v/>
      </c>
      <c r="M405" s="57" t="str">
        <f>IF(B405="","",IF(LOOKUP(B405,Stammdaten!$A$17:$A$1001,Stammdaten!$G$17:$G$1001)="Nein",0,IF(ISBLANK(Beladung!B405),"",ROUND(MIN(G405,K405)*-1,2))))</f>
        <v/>
      </c>
    </row>
    <row r="406" spans="1:13" x14ac:dyDescent="0.25">
      <c r="A406" s="142" t="str">
        <f>_xlfn.IFNA(VLOOKUP(B406,Stammdaten!$A$17:$B$300,2,FALSE),"")</f>
        <v/>
      </c>
      <c r="B406" s="125" t="str">
        <f>IF(Beladung!B406="","",Beladung!B406)</f>
        <v/>
      </c>
      <c r="C406" s="124" t="str">
        <f>IF(Beladung!C406="","",Beladung!C406)</f>
        <v/>
      </c>
      <c r="D406" s="87" t="str">
        <f>IF(ISBLANK(Beladung!B406),"",SUMIFS(Beladung!$D$17:$D$300,Beladung!$B$17:$B$300,B406))</f>
        <v/>
      </c>
      <c r="E406" s="66" t="str">
        <f>IF(ISBLANK(Beladung!B406),"",Beladung!D406)</f>
        <v/>
      </c>
      <c r="F406" s="88" t="str">
        <f>IF(ISBLANK(Beladung!B406),"",SUMIFS(Beladung!$F$17:$F$1001,Beladung!$B$17:$B$1001,'Ergebnis (detailliert)'!B406))</f>
        <v/>
      </c>
      <c r="G406" s="67" t="str">
        <f>IF(ISBLANK(Beladung!B406),"",Beladung!F406)</f>
        <v/>
      </c>
      <c r="H406" s="88" t="str">
        <f>IF(ISBLANK(Beladung!B406),"",SUMIFS(Entladung!$D$17:$D$1001,Entladung!$B$17:$B$1001,'Ergebnis (detailliert)'!B406))</f>
        <v/>
      </c>
      <c r="I406" s="89" t="str">
        <f>IF(ISBLANK(Entladung!B406),"",Entladung!D406)</f>
        <v/>
      </c>
      <c r="J406" s="88" t="str">
        <f>IF(ISBLANK(Beladung!B406),"",SUMIFS(Entladung!$F$17:$F$1001,Entladung!$B$17:$B$1001,'Ergebnis (detailliert)'!$B$17:$B$300))</f>
        <v/>
      </c>
      <c r="K406" s="13" t="str">
        <f>IFERROR(IF(B406="","",J406*'Ergebnis (detailliert)'!G406/'Ergebnis (detailliert)'!F406),0)</f>
        <v/>
      </c>
      <c r="L406" s="56" t="str">
        <f t="shared" si="6"/>
        <v/>
      </c>
      <c r="M406" s="57" t="str">
        <f>IF(B406="","",IF(LOOKUP(B406,Stammdaten!$A$17:$A$1001,Stammdaten!$G$17:$G$1001)="Nein",0,IF(ISBLANK(Beladung!B406),"",ROUND(MIN(G406,K406)*-1,2))))</f>
        <v/>
      </c>
    </row>
    <row r="407" spans="1:13" x14ac:dyDescent="0.25">
      <c r="A407" s="142" t="str">
        <f>_xlfn.IFNA(VLOOKUP(B407,Stammdaten!$A$17:$B$300,2,FALSE),"")</f>
        <v/>
      </c>
      <c r="B407" s="125" t="str">
        <f>IF(Beladung!B407="","",Beladung!B407)</f>
        <v/>
      </c>
      <c r="C407" s="124" t="str">
        <f>IF(Beladung!C407="","",Beladung!C407)</f>
        <v/>
      </c>
      <c r="D407" s="87" t="str">
        <f>IF(ISBLANK(Beladung!B407),"",SUMIFS(Beladung!$D$17:$D$300,Beladung!$B$17:$B$300,B407))</f>
        <v/>
      </c>
      <c r="E407" s="66" t="str">
        <f>IF(ISBLANK(Beladung!B407),"",Beladung!D407)</f>
        <v/>
      </c>
      <c r="F407" s="88" t="str">
        <f>IF(ISBLANK(Beladung!B407),"",SUMIFS(Beladung!$F$17:$F$1001,Beladung!$B$17:$B$1001,'Ergebnis (detailliert)'!B407))</f>
        <v/>
      </c>
      <c r="G407" s="67" t="str">
        <f>IF(ISBLANK(Beladung!B407),"",Beladung!F407)</f>
        <v/>
      </c>
      <c r="H407" s="88" t="str">
        <f>IF(ISBLANK(Beladung!B407),"",SUMIFS(Entladung!$D$17:$D$1001,Entladung!$B$17:$B$1001,'Ergebnis (detailliert)'!B407))</f>
        <v/>
      </c>
      <c r="I407" s="89" t="str">
        <f>IF(ISBLANK(Entladung!B407),"",Entladung!D407)</f>
        <v/>
      </c>
      <c r="J407" s="88" t="str">
        <f>IF(ISBLANK(Beladung!B407),"",SUMIFS(Entladung!$F$17:$F$1001,Entladung!$B$17:$B$1001,'Ergebnis (detailliert)'!$B$17:$B$300))</f>
        <v/>
      </c>
      <c r="K407" s="13" t="str">
        <f>IFERROR(IF(B407="","",J407*'Ergebnis (detailliert)'!G407/'Ergebnis (detailliert)'!F407),0)</f>
        <v/>
      </c>
      <c r="L407" s="56" t="str">
        <f t="shared" si="6"/>
        <v/>
      </c>
      <c r="M407" s="57" t="str">
        <f>IF(B407="","",IF(LOOKUP(B407,Stammdaten!$A$17:$A$1001,Stammdaten!$G$17:$G$1001)="Nein",0,IF(ISBLANK(Beladung!B407),"",ROUND(MIN(G407,K407)*-1,2))))</f>
        <v/>
      </c>
    </row>
    <row r="408" spans="1:13" x14ac:dyDescent="0.25">
      <c r="A408" s="142" t="str">
        <f>_xlfn.IFNA(VLOOKUP(B408,Stammdaten!$A$17:$B$300,2,FALSE),"")</f>
        <v/>
      </c>
      <c r="B408" s="125" t="str">
        <f>IF(Beladung!B408="","",Beladung!B408)</f>
        <v/>
      </c>
      <c r="C408" s="124" t="str">
        <f>IF(Beladung!C408="","",Beladung!C408)</f>
        <v/>
      </c>
      <c r="D408" s="87" t="str">
        <f>IF(ISBLANK(Beladung!B408),"",SUMIFS(Beladung!$D$17:$D$300,Beladung!$B$17:$B$300,B408))</f>
        <v/>
      </c>
      <c r="E408" s="66" t="str">
        <f>IF(ISBLANK(Beladung!B408),"",Beladung!D408)</f>
        <v/>
      </c>
      <c r="F408" s="88" t="str">
        <f>IF(ISBLANK(Beladung!B408),"",SUMIFS(Beladung!$F$17:$F$1001,Beladung!$B$17:$B$1001,'Ergebnis (detailliert)'!B408))</f>
        <v/>
      </c>
      <c r="G408" s="67" t="str">
        <f>IF(ISBLANK(Beladung!B408),"",Beladung!F408)</f>
        <v/>
      </c>
      <c r="H408" s="88" t="str">
        <f>IF(ISBLANK(Beladung!B408),"",SUMIFS(Entladung!$D$17:$D$1001,Entladung!$B$17:$B$1001,'Ergebnis (detailliert)'!B408))</f>
        <v/>
      </c>
      <c r="I408" s="89" t="str">
        <f>IF(ISBLANK(Entladung!B408),"",Entladung!D408)</f>
        <v/>
      </c>
      <c r="J408" s="88" t="str">
        <f>IF(ISBLANK(Beladung!B408),"",SUMIFS(Entladung!$F$17:$F$1001,Entladung!$B$17:$B$1001,'Ergebnis (detailliert)'!$B$17:$B$300))</f>
        <v/>
      </c>
      <c r="K408" s="13" t="str">
        <f>IFERROR(IF(B408="","",J408*'Ergebnis (detailliert)'!G408/'Ergebnis (detailliert)'!F408),0)</f>
        <v/>
      </c>
      <c r="L408" s="56" t="str">
        <f t="shared" si="6"/>
        <v/>
      </c>
      <c r="M408" s="57" t="str">
        <f>IF(B408="","",IF(LOOKUP(B408,Stammdaten!$A$17:$A$1001,Stammdaten!$G$17:$G$1001)="Nein",0,IF(ISBLANK(Beladung!B408),"",ROUND(MIN(G408,K408)*-1,2))))</f>
        <v/>
      </c>
    </row>
    <row r="409" spans="1:13" x14ac:dyDescent="0.25">
      <c r="A409" s="142" t="str">
        <f>_xlfn.IFNA(VLOOKUP(B409,Stammdaten!$A$17:$B$300,2,FALSE),"")</f>
        <v/>
      </c>
      <c r="B409" s="125" t="str">
        <f>IF(Beladung!B409="","",Beladung!B409)</f>
        <v/>
      </c>
      <c r="C409" s="124" t="str">
        <f>IF(Beladung!C409="","",Beladung!C409)</f>
        <v/>
      </c>
      <c r="D409" s="87" t="str">
        <f>IF(ISBLANK(Beladung!B409),"",SUMIFS(Beladung!$D$17:$D$300,Beladung!$B$17:$B$300,B409))</f>
        <v/>
      </c>
      <c r="E409" s="66" t="str">
        <f>IF(ISBLANK(Beladung!B409),"",Beladung!D409)</f>
        <v/>
      </c>
      <c r="F409" s="88" t="str">
        <f>IF(ISBLANK(Beladung!B409),"",SUMIFS(Beladung!$F$17:$F$1001,Beladung!$B$17:$B$1001,'Ergebnis (detailliert)'!B409))</f>
        <v/>
      </c>
      <c r="G409" s="67" t="str">
        <f>IF(ISBLANK(Beladung!B409),"",Beladung!F409)</f>
        <v/>
      </c>
      <c r="H409" s="88" t="str">
        <f>IF(ISBLANK(Beladung!B409),"",SUMIFS(Entladung!$D$17:$D$1001,Entladung!$B$17:$B$1001,'Ergebnis (detailliert)'!B409))</f>
        <v/>
      </c>
      <c r="I409" s="89" t="str">
        <f>IF(ISBLANK(Entladung!B409),"",Entladung!D409)</f>
        <v/>
      </c>
      <c r="J409" s="88" t="str">
        <f>IF(ISBLANK(Beladung!B409),"",SUMIFS(Entladung!$F$17:$F$1001,Entladung!$B$17:$B$1001,'Ergebnis (detailliert)'!$B$17:$B$300))</f>
        <v/>
      </c>
      <c r="K409" s="13" t="str">
        <f>IFERROR(IF(B409="","",J409*'Ergebnis (detailliert)'!G409/'Ergebnis (detailliert)'!F409),0)</f>
        <v/>
      </c>
      <c r="L409" s="56" t="str">
        <f t="shared" si="6"/>
        <v/>
      </c>
      <c r="M409" s="57" t="str">
        <f>IF(B409="","",IF(LOOKUP(B409,Stammdaten!$A$17:$A$1001,Stammdaten!$G$17:$G$1001)="Nein",0,IF(ISBLANK(Beladung!B409),"",ROUND(MIN(G409,K409)*-1,2))))</f>
        <v/>
      </c>
    </row>
    <row r="410" spans="1:13" x14ac:dyDescent="0.25">
      <c r="A410" s="142" t="str">
        <f>_xlfn.IFNA(VLOOKUP(B410,Stammdaten!$A$17:$B$300,2,FALSE),"")</f>
        <v/>
      </c>
      <c r="B410" s="125" t="str">
        <f>IF(Beladung!B410="","",Beladung!B410)</f>
        <v/>
      </c>
      <c r="C410" s="124" t="str">
        <f>IF(Beladung!C410="","",Beladung!C410)</f>
        <v/>
      </c>
      <c r="D410" s="87" t="str">
        <f>IF(ISBLANK(Beladung!B410),"",SUMIFS(Beladung!$D$17:$D$300,Beladung!$B$17:$B$300,B410))</f>
        <v/>
      </c>
      <c r="E410" s="66" t="str">
        <f>IF(ISBLANK(Beladung!B410),"",Beladung!D410)</f>
        <v/>
      </c>
      <c r="F410" s="88" t="str">
        <f>IF(ISBLANK(Beladung!B410),"",SUMIFS(Beladung!$F$17:$F$1001,Beladung!$B$17:$B$1001,'Ergebnis (detailliert)'!B410))</f>
        <v/>
      </c>
      <c r="G410" s="67" t="str">
        <f>IF(ISBLANK(Beladung!B410),"",Beladung!F410)</f>
        <v/>
      </c>
      <c r="H410" s="88" t="str">
        <f>IF(ISBLANK(Beladung!B410),"",SUMIFS(Entladung!$D$17:$D$1001,Entladung!$B$17:$B$1001,'Ergebnis (detailliert)'!B410))</f>
        <v/>
      </c>
      <c r="I410" s="89" t="str">
        <f>IF(ISBLANK(Entladung!B410),"",Entladung!D410)</f>
        <v/>
      </c>
      <c r="J410" s="88" t="str">
        <f>IF(ISBLANK(Beladung!B410),"",SUMIFS(Entladung!$F$17:$F$1001,Entladung!$B$17:$B$1001,'Ergebnis (detailliert)'!$B$17:$B$300))</f>
        <v/>
      </c>
      <c r="K410" s="13" t="str">
        <f>IFERROR(IF(B410="","",J410*'Ergebnis (detailliert)'!G410/'Ergebnis (detailliert)'!F410),0)</f>
        <v/>
      </c>
      <c r="L410" s="56" t="str">
        <f t="shared" si="6"/>
        <v/>
      </c>
      <c r="M410" s="57" t="str">
        <f>IF(B410="","",IF(LOOKUP(B410,Stammdaten!$A$17:$A$1001,Stammdaten!$G$17:$G$1001)="Nein",0,IF(ISBLANK(Beladung!B410),"",ROUND(MIN(G410,K410)*-1,2))))</f>
        <v/>
      </c>
    </row>
    <row r="411" spans="1:13" x14ac:dyDescent="0.25">
      <c r="A411" s="142" t="str">
        <f>_xlfn.IFNA(VLOOKUP(B411,Stammdaten!$A$17:$B$300,2,FALSE),"")</f>
        <v/>
      </c>
      <c r="B411" s="125" t="str">
        <f>IF(Beladung!B411="","",Beladung!B411)</f>
        <v/>
      </c>
      <c r="C411" s="124" t="str">
        <f>IF(Beladung!C411="","",Beladung!C411)</f>
        <v/>
      </c>
      <c r="D411" s="87" t="str">
        <f>IF(ISBLANK(Beladung!B411),"",SUMIFS(Beladung!$D$17:$D$300,Beladung!$B$17:$B$300,B411))</f>
        <v/>
      </c>
      <c r="E411" s="66" t="str">
        <f>IF(ISBLANK(Beladung!B411),"",Beladung!D411)</f>
        <v/>
      </c>
      <c r="F411" s="88" t="str">
        <f>IF(ISBLANK(Beladung!B411),"",SUMIFS(Beladung!$F$17:$F$1001,Beladung!$B$17:$B$1001,'Ergebnis (detailliert)'!B411))</f>
        <v/>
      </c>
      <c r="G411" s="67" t="str">
        <f>IF(ISBLANK(Beladung!B411),"",Beladung!F411)</f>
        <v/>
      </c>
      <c r="H411" s="88" t="str">
        <f>IF(ISBLANK(Beladung!B411),"",SUMIFS(Entladung!$D$17:$D$1001,Entladung!$B$17:$B$1001,'Ergebnis (detailliert)'!B411))</f>
        <v/>
      </c>
      <c r="I411" s="89" t="str">
        <f>IF(ISBLANK(Entladung!B411),"",Entladung!D411)</f>
        <v/>
      </c>
      <c r="J411" s="88" t="str">
        <f>IF(ISBLANK(Beladung!B411),"",SUMIFS(Entladung!$F$17:$F$1001,Entladung!$B$17:$B$1001,'Ergebnis (detailliert)'!$B$17:$B$300))</f>
        <v/>
      </c>
      <c r="K411" s="13" t="str">
        <f>IFERROR(IF(B411="","",J411*'Ergebnis (detailliert)'!G411/'Ergebnis (detailliert)'!F411),0)</f>
        <v/>
      </c>
      <c r="L411" s="56" t="str">
        <f t="shared" si="6"/>
        <v/>
      </c>
      <c r="M411" s="57" t="str">
        <f>IF(B411="","",IF(LOOKUP(B411,Stammdaten!$A$17:$A$1001,Stammdaten!$G$17:$G$1001)="Nein",0,IF(ISBLANK(Beladung!B411),"",ROUND(MIN(G411,K411)*-1,2))))</f>
        <v/>
      </c>
    </row>
    <row r="412" spans="1:13" x14ac:dyDescent="0.25">
      <c r="A412" s="142" t="str">
        <f>_xlfn.IFNA(VLOOKUP(B412,Stammdaten!$A$17:$B$300,2,FALSE),"")</f>
        <v/>
      </c>
      <c r="B412" s="125" t="str">
        <f>IF(Beladung!B412="","",Beladung!B412)</f>
        <v/>
      </c>
      <c r="C412" s="124" t="str">
        <f>IF(Beladung!C412="","",Beladung!C412)</f>
        <v/>
      </c>
      <c r="D412" s="87" t="str">
        <f>IF(ISBLANK(Beladung!B412),"",SUMIFS(Beladung!$D$17:$D$300,Beladung!$B$17:$B$300,B412))</f>
        <v/>
      </c>
      <c r="E412" s="66" t="str">
        <f>IF(ISBLANK(Beladung!B412),"",Beladung!D412)</f>
        <v/>
      </c>
      <c r="F412" s="88" t="str">
        <f>IF(ISBLANK(Beladung!B412),"",SUMIFS(Beladung!$F$17:$F$1001,Beladung!$B$17:$B$1001,'Ergebnis (detailliert)'!B412))</f>
        <v/>
      </c>
      <c r="G412" s="67" t="str">
        <f>IF(ISBLANK(Beladung!B412),"",Beladung!F412)</f>
        <v/>
      </c>
      <c r="H412" s="88" t="str">
        <f>IF(ISBLANK(Beladung!B412),"",SUMIFS(Entladung!$D$17:$D$1001,Entladung!$B$17:$B$1001,'Ergebnis (detailliert)'!B412))</f>
        <v/>
      </c>
      <c r="I412" s="89" t="str">
        <f>IF(ISBLANK(Entladung!B412),"",Entladung!D412)</f>
        <v/>
      </c>
      <c r="J412" s="88" t="str">
        <f>IF(ISBLANK(Beladung!B412),"",SUMIFS(Entladung!$F$17:$F$1001,Entladung!$B$17:$B$1001,'Ergebnis (detailliert)'!$B$17:$B$300))</f>
        <v/>
      </c>
      <c r="K412" s="13" t="str">
        <f>IFERROR(IF(B412="","",J412*'Ergebnis (detailliert)'!G412/'Ergebnis (detailliert)'!F412),0)</f>
        <v/>
      </c>
      <c r="L412" s="56" t="str">
        <f t="shared" si="6"/>
        <v/>
      </c>
      <c r="M412" s="57" t="str">
        <f>IF(B412="","",IF(LOOKUP(B412,Stammdaten!$A$17:$A$1001,Stammdaten!$G$17:$G$1001)="Nein",0,IF(ISBLANK(Beladung!B412),"",ROUND(MIN(G412,K412)*-1,2))))</f>
        <v/>
      </c>
    </row>
    <row r="413" spans="1:13" x14ac:dyDescent="0.25">
      <c r="A413" s="142" t="str">
        <f>_xlfn.IFNA(VLOOKUP(B413,Stammdaten!$A$17:$B$300,2,FALSE),"")</f>
        <v/>
      </c>
      <c r="B413" s="125" t="str">
        <f>IF(Beladung!B413="","",Beladung!B413)</f>
        <v/>
      </c>
      <c r="C413" s="124" t="str">
        <f>IF(Beladung!C413="","",Beladung!C413)</f>
        <v/>
      </c>
      <c r="D413" s="87" t="str">
        <f>IF(ISBLANK(Beladung!B413),"",SUMIFS(Beladung!$D$17:$D$300,Beladung!$B$17:$B$300,B413))</f>
        <v/>
      </c>
      <c r="E413" s="66" t="str">
        <f>IF(ISBLANK(Beladung!B413),"",Beladung!D413)</f>
        <v/>
      </c>
      <c r="F413" s="88" t="str">
        <f>IF(ISBLANK(Beladung!B413),"",SUMIFS(Beladung!$F$17:$F$1001,Beladung!$B$17:$B$1001,'Ergebnis (detailliert)'!B413))</f>
        <v/>
      </c>
      <c r="G413" s="67" t="str">
        <f>IF(ISBLANK(Beladung!B413),"",Beladung!F413)</f>
        <v/>
      </c>
      <c r="H413" s="88" t="str">
        <f>IF(ISBLANK(Beladung!B413),"",SUMIFS(Entladung!$D$17:$D$1001,Entladung!$B$17:$B$1001,'Ergebnis (detailliert)'!B413))</f>
        <v/>
      </c>
      <c r="I413" s="89" t="str">
        <f>IF(ISBLANK(Entladung!B413),"",Entladung!D413)</f>
        <v/>
      </c>
      <c r="J413" s="88" t="str">
        <f>IF(ISBLANK(Beladung!B413),"",SUMIFS(Entladung!$F$17:$F$1001,Entladung!$B$17:$B$1001,'Ergebnis (detailliert)'!$B$17:$B$300))</f>
        <v/>
      </c>
      <c r="K413" s="13" t="str">
        <f>IFERROR(IF(B413="","",J413*'Ergebnis (detailliert)'!G413/'Ergebnis (detailliert)'!F413),0)</f>
        <v/>
      </c>
      <c r="L413" s="56" t="str">
        <f t="shared" si="6"/>
        <v/>
      </c>
      <c r="M413" s="57" t="str">
        <f>IF(B413="","",IF(LOOKUP(B413,Stammdaten!$A$17:$A$1001,Stammdaten!$G$17:$G$1001)="Nein",0,IF(ISBLANK(Beladung!B413),"",ROUND(MIN(G413,K413)*-1,2))))</f>
        <v/>
      </c>
    </row>
    <row r="414" spans="1:13" x14ac:dyDescent="0.25">
      <c r="A414" s="142" t="str">
        <f>_xlfn.IFNA(VLOOKUP(B414,Stammdaten!$A$17:$B$300,2,FALSE),"")</f>
        <v/>
      </c>
      <c r="B414" s="125" t="str">
        <f>IF(Beladung!B414="","",Beladung!B414)</f>
        <v/>
      </c>
      <c r="C414" s="124" t="str">
        <f>IF(Beladung!C414="","",Beladung!C414)</f>
        <v/>
      </c>
      <c r="D414" s="87" t="str">
        <f>IF(ISBLANK(Beladung!B414),"",SUMIFS(Beladung!$D$17:$D$300,Beladung!$B$17:$B$300,B414))</f>
        <v/>
      </c>
      <c r="E414" s="66" t="str">
        <f>IF(ISBLANK(Beladung!B414),"",Beladung!D414)</f>
        <v/>
      </c>
      <c r="F414" s="88" t="str">
        <f>IF(ISBLANK(Beladung!B414),"",SUMIFS(Beladung!$F$17:$F$1001,Beladung!$B$17:$B$1001,'Ergebnis (detailliert)'!B414))</f>
        <v/>
      </c>
      <c r="G414" s="67" t="str">
        <f>IF(ISBLANK(Beladung!B414),"",Beladung!F414)</f>
        <v/>
      </c>
      <c r="H414" s="88" t="str">
        <f>IF(ISBLANK(Beladung!B414),"",SUMIFS(Entladung!$D$17:$D$1001,Entladung!$B$17:$B$1001,'Ergebnis (detailliert)'!B414))</f>
        <v/>
      </c>
      <c r="I414" s="89" t="str">
        <f>IF(ISBLANK(Entladung!B414),"",Entladung!D414)</f>
        <v/>
      </c>
      <c r="J414" s="88" t="str">
        <f>IF(ISBLANK(Beladung!B414),"",SUMIFS(Entladung!$F$17:$F$1001,Entladung!$B$17:$B$1001,'Ergebnis (detailliert)'!$B$17:$B$300))</f>
        <v/>
      </c>
      <c r="K414" s="13" t="str">
        <f>IFERROR(IF(B414="","",J414*'Ergebnis (detailliert)'!G414/'Ergebnis (detailliert)'!F414),0)</f>
        <v/>
      </c>
      <c r="L414" s="56" t="str">
        <f t="shared" si="6"/>
        <v/>
      </c>
      <c r="M414" s="57" t="str">
        <f>IF(B414="","",IF(LOOKUP(B414,Stammdaten!$A$17:$A$1001,Stammdaten!$G$17:$G$1001)="Nein",0,IF(ISBLANK(Beladung!B414),"",ROUND(MIN(G414,K414)*-1,2))))</f>
        <v/>
      </c>
    </row>
    <row r="415" spans="1:13" x14ac:dyDescent="0.25">
      <c r="A415" s="142" t="str">
        <f>_xlfn.IFNA(VLOOKUP(B415,Stammdaten!$A$17:$B$300,2,FALSE),"")</f>
        <v/>
      </c>
      <c r="B415" s="125" t="str">
        <f>IF(Beladung!B415="","",Beladung!B415)</f>
        <v/>
      </c>
      <c r="C415" s="124" t="str">
        <f>IF(Beladung!C415="","",Beladung!C415)</f>
        <v/>
      </c>
      <c r="D415" s="87" t="str">
        <f>IF(ISBLANK(Beladung!B415),"",SUMIFS(Beladung!$D$17:$D$300,Beladung!$B$17:$B$300,B415))</f>
        <v/>
      </c>
      <c r="E415" s="66" t="str">
        <f>IF(ISBLANK(Beladung!B415),"",Beladung!D415)</f>
        <v/>
      </c>
      <c r="F415" s="88" t="str">
        <f>IF(ISBLANK(Beladung!B415),"",SUMIFS(Beladung!$F$17:$F$1001,Beladung!$B$17:$B$1001,'Ergebnis (detailliert)'!B415))</f>
        <v/>
      </c>
      <c r="G415" s="67" t="str">
        <f>IF(ISBLANK(Beladung!B415),"",Beladung!F415)</f>
        <v/>
      </c>
      <c r="H415" s="88" t="str">
        <f>IF(ISBLANK(Beladung!B415),"",SUMIFS(Entladung!$D$17:$D$1001,Entladung!$B$17:$B$1001,'Ergebnis (detailliert)'!B415))</f>
        <v/>
      </c>
      <c r="I415" s="89" t="str">
        <f>IF(ISBLANK(Entladung!B415),"",Entladung!D415)</f>
        <v/>
      </c>
      <c r="J415" s="88" t="str">
        <f>IF(ISBLANK(Beladung!B415),"",SUMIFS(Entladung!$F$17:$F$1001,Entladung!$B$17:$B$1001,'Ergebnis (detailliert)'!$B$17:$B$300))</f>
        <v/>
      </c>
      <c r="K415" s="13" t="str">
        <f>IFERROR(IF(B415="","",J415*'Ergebnis (detailliert)'!G415/'Ergebnis (detailliert)'!F415),0)</f>
        <v/>
      </c>
      <c r="L415" s="56" t="str">
        <f t="shared" si="6"/>
        <v/>
      </c>
      <c r="M415" s="57" t="str">
        <f>IF(B415="","",IF(LOOKUP(B415,Stammdaten!$A$17:$A$1001,Stammdaten!$G$17:$G$1001)="Nein",0,IF(ISBLANK(Beladung!B415),"",ROUND(MIN(G415,K415)*-1,2))))</f>
        <v/>
      </c>
    </row>
    <row r="416" spans="1:13" x14ac:dyDescent="0.25">
      <c r="A416" s="142" t="str">
        <f>_xlfn.IFNA(VLOOKUP(B416,Stammdaten!$A$17:$B$300,2,FALSE),"")</f>
        <v/>
      </c>
      <c r="B416" s="125" t="str">
        <f>IF(Beladung!B416="","",Beladung!B416)</f>
        <v/>
      </c>
      <c r="C416" s="124" t="str">
        <f>IF(Beladung!C416="","",Beladung!C416)</f>
        <v/>
      </c>
      <c r="D416" s="87" t="str">
        <f>IF(ISBLANK(Beladung!B416),"",SUMIFS(Beladung!$D$17:$D$300,Beladung!$B$17:$B$300,B416))</f>
        <v/>
      </c>
      <c r="E416" s="66" t="str">
        <f>IF(ISBLANK(Beladung!B416),"",Beladung!D416)</f>
        <v/>
      </c>
      <c r="F416" s="88" t="str">
        <f>IF(ISBLANK(Beladung!B416),"",SUMIFS(Beladung!$F$17:$F$1001,Beladung!$B$17:$B$1001,'Ergebnis (detailliert)'!B416))</f>
        <v/>
      </c>
      <c r="G416" s="67" t="str">
        <f>IF(ISBLANK(Beladung!B416),"",Beladung!F416)</f>
        <v/>
      </c>
      <c r="H416" s="88" t="str">
        <f>IF(ISBLANK(Beladung!B416),"",SUMIFS(Entladung!$D$17:$D$1001,Entladung!$B$17:$B$1001,'Ergebnis (detailliert)'!B416))</f>
        <v/>
      </c>
      <c r="I416" s="89" t="str">
        <f>IF(ISBLANK(Entladung!B416),"",Entladung!D416)</f>
        <v/>
      </c>
      <c r="J416" s="88" t="str">
        <f>IF(ISBLANK(Beladung!B416),"",SUMIFS(Entladung!$F$17:$F$1001,Entladung!$B$17:$B$1001,'Ergebnis (detailliert)'!$B$17:$B$300))</f>
        <v/>
      </c>
      <c r="K416" s="13" t="str">
        <f>IFERROR(IF(B416="","",J416*'Ergebnis (detailliert)'!G416/'Ergebnis (detailliert)'!F416),0)</f>
        <v/>
      </c>
      <c r="L416" s="56" t="str">
        <f t="shared" si="6"/>
        <v/>
      </c>
      <c r="M416" s="57" t="str">
        <f>IF(B416="","",IF(LOOKUP(B416,Stammdaten!$A$17:$A$1001,Stammdaten!$G$17:$G$1001)="Nein",0,IF(ISBLANK(Beladung!B416),"",ROUND(MIN(G416,K416)*-1,2))))</f>
        <v/>
      </c>
    </row>
    <row r="417" spans="1:13" x14ac:dyDescent="0.25">
      <c r="A417" s="142" t="str">
        <f>_xlfn.IFNA(VLOOKUP(B417,Stammdaten!$A$17:$B$300,2,FALSE),"")</f>
        <v/>
      </c>
      <c r="B417" s="125" t="str">
        <f>IF(Beladung!B417="","",Beladung!B417)</f>
        <v/>
      </c>
      <c r="C417" s="124" t="str">
        <f>IF(Beladung!C417="","",Beladung!C417)</f>
        <v/>
      </c>
      <c r="D417" s="87" t="str">
        <f>IF(ISBLANK(Beladung!B417),"",SUMIFS(Beladung!$D$17:$D$300,Beladung!$B$17:$B$300,B417))</f>
        <v/>
      </c>
      <c r="E417" s="66" t="str">
        <f>IF(ISBLANK(Beladung!B417),"",Beladung!D417)</f>
        <v/>
      </c>
      <c r="F417" s="88" t="str">
        <f>IF(ISBLANK(Beladung!B417),"",SUMIFS(Beladung!$F$17:$F$1001,Beladung!$B$17:$B$1001,'Ergebnis (detailliert)'!B417))</f>
        <v/>
      </c>
      <c r="G417" s="67" t="str">
        <f>IF(ISBLANK(Beladung!B417),"",Beladung!F417)</f>
        <v/>
      </c>
      <c r="H417" s="88" t="str">
        <f>IF(ISBLANK(Beladung!B417),"",SUMIFS(Entladung!$D$17:$D$1001,Entladung!$B$17:$B$1001,'Ergebnis (detailliert)'!B417))</f>
        <v/>
      </c>
      <c r="I417" s="89" t="str">
        <f>IF(ISBLANK(Entladung!B417),"",Entladung!D417)</f>
        <v/>
      </c>
      <c r="J417" s="88" t="str">
        <f>IF(ISBLANK(Beladung!B417),"",SUMIFS(Entladung!$F$17:$F$1001,Entladung!$B$17:$B$1001,'Ergebnis (detailliert)'!$B$17:$B$300))</f>
        <v/>
      </c>
      <c r="K417" s="13" t="str">
        <f>IFERROR(IF(B417="","",J417*'Ergebnis (detailliert)'!G417/'Ergebnis (detailliert)'!F417),0)</f>
        <v/>
      </c>
      <c r="L417" s="56" t="str">
        <f t="shared" si="6"/>
        <v/>
      </c>
      <c r="M417" s="57" t="str">
        <f>IF(B417="","",IF(LOOKUP(B417,Stammdaten!$A$17:$A$1001,Stammdaten!$G$17:$G$1001)="Nein",0,IF(ISBLANK(Beladung!B417),"",ROUND(MIN(G417,K417)*-1,2))))</f>
        <v/>
      </c>
    </row>
    <row r="418" spans="1:13" x14ac:dyDescent="0.25">
      <c r="A418" s="142" t="str">
        <f>_xlfn.IFNA(VLOOKUP(B418,Stammdaten!$A$17:$B$300,2,FALSE),"")</f>
        <v/>
      </c>
      <c r="B418" s="125" t="str">
        <f>IF(Beladung!B418="","",Beladung!B418)</f>
        <v/>
      </c>
      <c r="C418" s="124" t="str">
        <f>IF(Beladung!C418="","",Beladung!C418)</f>
        <v/>
      </c>
      <c r="D418" s="87" t="str">
        <f>IF(ISBLANK(Beladung!B418),"",SUMIFS(Beladung!$D$17:$D$300,Beladung!$B$17:$B$300,B418))</f>
        <v/>
      </c>
      <c r="E418" s="66" t="str">
        <f>IF(ISBLANK(Beladung!B418),"",Beladung!D418)</f>
        <v/>
      </c>
      <c r="F418" s="88" t="str">
        <f>IF(ISBLANK(Beladung!B418),"",SUMIFS(Beladung!$F$17:$F$1001,Beladung!$B$17:$B$1001,'Ergebnis (detailliert)'!B418))</f>
        <v/>
      </c>
      <c r="G418" s="67" t="str">
        <f>IF(ISBLANK(Beladung!B418),"",Beladung!F418)</f>
        <v/>
      </c>
      <c r="H418" s="88" t="str">
        <f>IF(ISBLANK(Beladung!B418),"",SUMIFS(Entladung!$D$17:$D$1001,Entladung!$B$17:$B$1001,'Ergebnis (detailliert)'!B418))</f>
        <v/>
      </c>
      <c r="I418" s="89" t="str">
        <f>IF(ISBLANK(Entladung!B418),"",Entladung!D418)</f>
        <v/>
      </c>
      <c r="J418" s="88" t="str">
        <f>IF(ISBLANK(Beladung!B418),"",SUMIFS(Entladung!$F$17:$F$1001,Entladung!$B$17:$B$1001,'Ergebnis (detailliert)'!$B$17:$B$300))</f>
        <v/>
      </c>
      <c r="K418" s="13" t="str">
        <f>IFERROR(IF(B418="","",J418*'Ergebnis (detailliert)'!G418/'Ergebnis (detailliert)'!F418),0)</f>
        <v/>
      </c>
      <c r="L418" s="56" t="str">
        <f t="shared" si="6"/>
        <v/>
      </c>
      <c r="M418" s="57" t="str">
        <f>IF(B418="","",IF(LOOKUP(B418,Stammdaten!$A$17:$A$1001,Stammdaten!$G$17:$G$1001)="Nein",0,IF(ISBLANK(Beladung!B418),"",ROUND(MIN(G418,K418)*-1,2))))</f>
        <v/>
      </c>
    </row>
    <row r="419" spans="1:13" x14ac:dyDescent="0.25">
      <c r="A419" s="142" t="str">
        <f>_xlfn.IFNA(VLOOKUP(B419,Stammdaten!$A$17:$B$300,2,FALSE),"")</f>
        <v/>
      </c>
      <c r="B419" s="125" t="str">
        <f>IF(Beladung!B419="","",Beladung!B419)</f>
        <v/>
      </c>
      <c r="C419" s="124" t="str">
        <f>IF(Beladung!C419="","",Beladung!C419)</f>
        <v/>
      </c>
      <c r="D419" s="87" t="str">
        <f>IF(ISBLANK(Beladung!B419),"",SUMIFS(Beladung!$D$17:$D$300,Beladung!$B$17:$B$300,B419))</f>
        <v/>
      </c>
      <c r="E419" s="66" t="str">
        <f>IF(ISBLANK(Beladung!B419),"",Beladung!D419)</f>
        <v/>
      </c>
      <c r="F419" s="88" t="str">
        <f>IF(ISBLANK(Beladung!B419),"",SUMIFS(Beladung!$F$17:$F$1001,Beladung!$B$17:$B$1001,'Ergebnis (detailliert)'!B419))</f>
        <v/>
      </c>
      <c r="G419" s="67" t="str">
        <f>IF(ISBLANK(Beladung!B419),"",Beladung!F419)</f>
        <v/>
      </c>
      <c r="H419" s="88" t="str">
        <f>IF(ISBLANK(Beladung!B419),"",SUMIFS(Entladung!$D$17:$D$1001,Entladung!$B$17:$B$1001,'Ergebnis (detailliert)'!B419))</f>
        <v/>
      </c>
      <c r="I419" s="89" t="str">
        <f>IF(ISBLANK(Entladung!B419),"",Entladung!D419)</f>
        <v/>
      </c>
      <c r="J419" s="88" t="str">
        <f>IF(ISBLANK(Beladung!B419),"",SUMIFS(Entladung!$F$17:$F$1001,Entladung!$B$17:$B$1001,'Ergebnis (detailliert)'!$B$17:$B$300))</f>
        <v/>
      </c>
      <c r="K419" s="13" t="str">
        <f>IFERROR(IF(B419="","",J419*'Ergebnis (detailliert)'!G419/'Ergebnis (detailliert)'!F419),0)</f>
        <v/>
      </c>
      <c r="L419" s="56" t="str">
        <f t="shared" si="6"/>
        <v/>
      </c>
      <c r="M419" s="57" t="str">
        <f>IF(B419="","",IF(LOOKUP(B419,Stammdaten!$A$17:$A$1001,Stammdaten!$G$17:$G$1001)="Nein",0,IF(ISBLANK(Beladung!B419),"",ROUND(MIN(G419,K419)*-1,2))))</f>
        <v/>
      </c>
    </row>
    <row r="420" spans="1:13" x14ac:dyDescent="0.25">
      <c r="A420" s="142" t="str">
        <f>_xlfn.IFNA(VLOOKUP(B420,Stammdaten!$A$17:$B$300,2,FALSE),"")</f>
        <v/>
      </c>
      <c r="B420" s="125" t="str">
        <f>IF(Beladung!B420="","",Beladung!B420)</f>
        <v/>
      </c>
      <c r="C420" s="124" t="str">
        <f>IF(Beladung!C420="","",Beladung!C420)</f>
        <v/>
      </c>
      <c r="D420" s="87" t="str">
        <f>IF(ISBLANK(Beladung!B420),"",SUMIFS(Beladung!$D$17:$D$300,Beladung!$B$17:$B$300,B420))</f>
        <v/>
      </c>
      <c r="E420" s="66" t="str">
        <f>IF(ISBLANK(Beladung!B420),"",Beladung!D420)</f>
        <v/>
      </c>
      <c r="F420" s="88" t="str">
        <f>IF(ISBLANK(Beladung!B420),"",SUMIFS(Beladung!$F$17:$F$1001,Beladung!$B$17:$B$1001,'Ergebnis (detailliert)'!B420))</f>
        <v/>
      </c>
      <c r="G420" s="67" t="str">
        <f>IF(ISBLANK(Beladung!B420),"",Beladung!F420)</f>
        <v/>
      </c>
      <c r="H420" s="88" t="str">
        <f>IF(ISBLANK(Beladung!B420),"",SUMIFS(Entladung!$D$17:$D$1001,Entladung!$B$17:$B$1001,'Ergebnis (detailliert)'!B420))</f>
        <v/>
      </c>
      <c r="I420" s="89" t="str">
        <f>IF(ISBLANK(Entladung!B420),"",Entladung!D420)</f>
        <v/>
      </c>
      <c r="J420" s="88" t="str">
        <f>IF(ISBLANK(Beladung!B420),"",SUMIFS(Entladung!$F$17:$F$1001,Entladung!$B$17:$B$1001,'Ergebnis (detailliert)'!$B$17:$B$300))</f>
        <v/>
      </c>
      <c r="K420" s="13" t="str">
        <f>IFERROR(IF(B420="","",J420*'Ergebnis (detailliert)'!G420/'Ergebnis (detailliert)'!F420),0)</f>
        <v/>
      </c>
      <c r="L420" s="56" t="str">
        <f t="shared" si="6"/>
        <v/>
      </c>
      <c r="M420" s="57" t="str">
        <f>IF(B420="","",IF(LOOKUP(B420,Stammdaten!$A$17:$A$1001,Stammdaten!$G$17:$G$1001)="Nein",0,IF(ISBLANK(Beladung!B420),"",ROUND(MIN(G420,K420)*-1,2))))</f>
        <v/>
      </c>
    </row>
    <row r="421" spans="1:13" x14ac:dyDescent="0.25">
      <c r="A421" s="142" t="str">
        <f>_xlfn.IFNA(VLOOKUP(B421,Stammdaten!$A$17:$B$300,2,FALSE),"")</f>
        <v/>
      </c>
      <c r="B421" s="125" t="str">
        <f>IF(Beladung!B421="","",Beladung!B421)</f>
        <v/>
      </c>
      <c r="C421" s="124" t="str">
        <f>IF(Beladung!C421="","",Beladung!C421)</f>
        <v/>
      </c>
      <c r="D421" s="87" t="str">
        <f>IF(ISBLANK(Beladung!B421),"",SUMIFS(Beladung!$D$17:$D$300,Beladung!$B$17:$B$300,B421))</f>
        <v/>
      </c>
      <c r="E421" s="66" t="str">
        <f>IF(ISBLANK(Beladung!B421),"",Beladung!D421)</f>
        <v/>
      </c>
      <c r="F421" s="88" t="str">
        <f>IF(ISBLANK(Beladung!B421),"",SUMIFS(Beladung!$F$17:$F$1001,Beladung!$B$17:$B$1001,'Ergebnis (detailliert)'!B421))</f>
        <v/>
      </c>
      <c r="G421" s="67" t="str">
        <f>IF(ISBLANK(Beladung!B421),"",Beladung!F421)</f>
        <v/>
      </c>
      <c r="H421" s="88" t="str">
        <f>IF(ISBLANK(Beladung!B421),"",SUMIFS(Entladung!$D$17:$D$1001,Entladung!$B$17:$B$1001,'Ergebnis (detailliert)'!B421))</f>
        <v/>
      </c>
      <c r="I421" s="89" t="str">
        <f>IF(ISBLANK(Entladung!B421),"",Entladung!D421)</f>
        <v/>
      </c>
      <c r="J421" s="88" t="str">
        <f>IF(ISBLANK(Beladung!B421),"",SUMIFS(Entladung!$F$17:$F$1001,Entladung!$B$17:$B$1001,'Ergebnis (detailliert)'!$B$17:$B$300))</f>
        <v/>
      </c>
      <c r="K421" s="13" t="str">
        <f>IFERROR(IF(B421="","",J421*'Ergebnis (detailliert)'!G421/'Ergebnis (detailliert)'!F421),0)</f>
        <v/>
      </c>
      <c r="L421" s="56" t="str">
        <f t="shared" si="6"/>
        <v/>
      </c>
      <c r="M421" s="57" t="str">
        <f>IF(B421="","",IF(LOOKUP(B421,Stammdaten!$A$17:$A$1001,Stammdaten!$G$17:$G$1001)="Nein",0,IF(ISBLANK(Beladung!B421),"",ROUND(MIN(G421,K421)*-1,2))))</f>
        <v/>
      </c>
    </row>
    <row r="422" spans="1:13" x14ac:dyDescent="0.25">
      <c r="A422" s="142" t="str">
        <f>_xlfn.IFNA(VLOOKUP(B422,Stammdaten!$A$17:$B$300,2,FALSE),"")</f>
        <v/>
      </c>
      <c r="B422" s="125" t="str">
        <f>IF(Beladung!B422="","",Beladung!B422)</f>
        <v/>
      </c>
      <c r="C422" s="124" t="str">
        <f>IF(Beladung!C422="","",Beladung!C422)</f>
        <v/>
      </c>
      <c r="D422" s="87" t="str">
        <f>IF(ISBLANK(Beladung!B422),"",SUMIFS(Beladung!$D$17:$D$300,Beladung!$B$17:$B$300,B422))</f>
        <v/>
      </c>
      <c r="E422" s="66" t="str">
        <f>IF(ISBLANK(Beladung!B422),"",Beladung!D422)</f>
        <v/>
      </c>
      <c r="F422" s="88" t="str">
        <f>IF(ISBLANK(Beladung!B422),"",SUMIFS(Beladung!$F$17:$F$1001,Beladung!$B$17:$B$1001,'Ergebnis (detailliert)'!B422))</f>
        <v/>
      </c>
      <c r="G422" s="67" t="str">
        <f>IF(ISBLANK(Beladung!B422),"",Beladung!F422)</f>
        <v/>
      </c>
      <c r="H422" s="88" t="str">
        <f>IF(ISBLANK(Beladung!B422),"",SUMIFS(Entladung!$D$17:$D$1001,Entladung!$B$17:$B$1001,'Ergebnis (detailliert)'!B422))</f>
        <v/>
      </c>
      <c r="I422" s="89" t="str">
        <f>IF(ISBLANK(Entladung!B422),"",Entladung!D422)</f>
        <v/>
      </c>
      <c r="J422" s="88" t="str">
        <f>IF(ISBLANK(Beladung!B422),"",SUMIFS(Entladung!$F$17:$F$1001,Entladung!$B$17:$B$1001,'Ergebnis (detailliert)'!$B$17:$B$300))</f>
        <v/>
      </c>
      <c r="K422" s="13" t="str">
        <f>IFERROR(IF(B422="","",J422*'Ergebnis (detailliert)'!G422/'Ergebnis (detailliert)'!F422),0)</f>
        <v/>
      </c>
      <c r="L422" s="56" t="str">
        <f t="shared" si="6"/>
        <v/>
      </c>
      <c r="M422" s="57" t="str">
        <f>IF(B422="","",IF(LOOKUP(B422,Stammdaten!$A$17:$A$1001,Stammdaten!$G$17:$G$1001)="Nein",0,IF(ISBLANK(Beladung!B422),"",ROUND(MIN(G422,K422)*-1,2))))</f>
        <v/>
      </c>
    </row>
    <row r="423" spans="1:13" x14ac:dyDescent="0.25">
      <c r="A423" s="142" t="str">
        <f>_xlfn.IFNA(VLOOKUP(B423,Stammdaten!$A$17:$B$300,2,FALSE),"")</f>
        <v/>
      </c>
      <c r="B423" s="125" t="str">
        <f>IF(Beladung!B423="","",Beladung!B423)</f>
        <v/>
      </c>
      <c r="C423" s="124" t="str">
        <f>IF(Beladung!C423="","",Beladung!C423)</f>
        <v/>
      </c>
      <c r="D423" s="87" t="str">
        <f>IF(ISBLANK(Beladung!B423),"",SUMIFS(Beladung!$D$17:$D$300,Beladung!$B$17:$B$300,B423))</f>
        <v/>
      </c>
      <c r="E423" s="66" t="str">
        <f>IF(ISBLANK(Beladung!B423),"",Beladung!D423)</f>
        <v/>
      </c>
      <c r="F423" s="88" t="str">
        <f>IF(ISBLANK(Beladung!B423),"",SUMIFS(Beladung!$F$17:$F$1001,Beladung!$B$17:$B$1001,'Ergebnis (detailliert)'!B423))</f>
        <v/>
      </c>
      <c r="G423" s="67" t="str">
        <f>IF(ISBLANK(Beladung!B423),"",Beladung!F423)</f>
        <v/>
      </c>
      <c r="H423" s="88" t="str">
        <f>IF(ISBLANK(Beladung!B423),"",SUMIFS(Entladung!$D$17:$D$1001,Entladung!$B$17:$B$1001,'Ergebnis (detailliert)'!B423))</f>
        <v/>
      </c>
      <c r="I423" s="89" t="str">
        <f>IF(ISBLANK(Entladung!B423),"",Entladung!D423)</f>
        <v/>
      </c>
      <c r="J423" s="88" t="str">
        <f>IF(ISBLANK(Beladung!B423),"",SUMIFS(Entladung!$F$17:$F$1001,Entladung!$B$17:$B$1001,'Ergebnis (detailliert)'!$B$17:$B$300))</f>
        <v/>
      </c>
      <c r="K423" s="13" t="str">
        <f>IFERROR(IF(B423="","",J423*'Ergebnis (detailliert)'!G423/'Ergebnis (detailliert)'!F423),0)</f>
        <v/>
      </c>
      <c r="L423" s="56" t="str">
        <f t="shared" si="6"/>
        <v/>
      </c>
      <c r="M423" s="57" t="str">
        <f>IF(B423="","",IF(LOOKUP(B423,Stammdaten!$A$17:$A$1001,Stammdaten!$G$17:$G$1001)="Nein",0,IF(ISBLANK(Beladung!B423),"",ROUND(MIN(G423,K423)*-1,2))))</f>
        <v/>
      </c>
    </row>
    <row r="424" spans="1:13" x14ac:dyDescent="0.25">
      <c r="A424" s="142" t="str">
        <f>_xlfn.IFNA(VLOOKUP(B424,Stammdaten!$A$17:$B$300,2,FALSE),"")</f>
        <v/>
      </c>
      <c r="B424" s="125" t="str">
        <f>IF(Beladung!B424="","",Beladung!B424)</f>
        <v/>
      </c>
      <c r="C424" s="124" t="str">
        <f>IF(Beladung!C424="","",Beladung!C424)</f>
        <v/>
      </c>
      <c r="D424" s="87" t="str">
        <f>IF(ISBLANK(Beladung!B424),"",SUMIFS(Beladung!$D$17:$D$300,Beladung!$B$17:$B$300,B424))</f>
        <v/>
      </c>
      <c r="E424" s="66" t="str">
        <f>IF(ISBLANK(Beladung!B424),"",Beladung!D424)</f>
        <v/>
      </c>
      <c r="F424" s="88" t="str">
        <f>IF(ISBLANK(Beladung!B424),"",SUMIFS(Beladung!$F$17:$F$1001,Beladung!$B$17:$B$1001,'Ergebnis (detailliert)'!B424))</f>
        <v/>
      </c>
      <c r="G424" s="67" t="str">
        <f>IF(ISBLANK(Beladung!B424),"",Beladung!F424)</f>
        <v/>
      </c>
      <c r="H424" s="88" t="str">
        <f>IF(ISBLANK(Beladung!B424),"",SUMIFS(Entladung!$D$17:$D$1001,Entladung!$B$17:$B$1001,'Ergebnis (detailliert)'!B424))</f>
        <v/>
      </c>
      <c r="I424" s="89" t="str">
        <f>IF(ISBLANK(Entladung!B424),"",Entladung!D424)</f>
        <v/>
      </c>
      <c r="J424" s="88" t="str">
        <f>IF(ISBLANK(Beladung!B424),"",SUMIFS(Entladung!$F$17:$F$1001,Entladung!$B$17:$B$1001,'Ergebnis (detailliert)'!$B$17:$B$300))</f>
        <v/>
      </c>
      <c r="K424" s="13" t="str">
        <f>IFERROR(IF(B424="","",J424*'Ergebnis (detailliert)'!G424/'Ergebnis (detailliert)'!F424),0)</f>
        <v/>
      </c>
      <c r="L424" s="56" t="str">
        <f t="shared" si="6"/>
        <v/>
      </c>
      <c r="M424" s="57" t="str">
        <f>IF(B424="","",IF(LOOKUP(B424,Stammdaten!$A$17:$A$1001,Stammdaten!$G$17:$G$1001)="Nein",0,IF(ISBLANK(Beladung!B424),"",ROUND(MIN(G424,K424)*-1,2))))</f>
        <v/>
      </c>
    </row>
    <row r="425" spans="1:13" x14ac:dyDescent="0.25">
      <c r="A425" s="142" t="str">
        <f>_xlfn.IFNA(VLOOKUP(B425,Stammdaten!$A$17:$B$300,2,FALSE),"")</f>
        <v/>
      </c>
      <c r="B425" s="125" t="str">
        <f>IF(Beladung!B425="","",Beladung!B425)</f>
        <v/>
      </c>
      <c r="C425" s="124" t="str">
        <f>IF(Beladung!C425="","",Beladung!C425)</f>
        <v/>
      </c>
      <c r="D425" s="87" t="str">
        <f>IF(ISBLANK(Beladung!B425),"",SUMIFS(Beladung!$D$17:$D$300,Beladung!$B$17:$B$300,B425))</f>
        <v/>
      </c>
      <c r="E425" s="66" t="str">
        <f>IF(ISBLANK(Beladung!B425),"",Beladung!D425)</f>
        <v/>
      </c>
      <c r="F425" s="88" t="str">
        <f>IF(ISBLANK(Beladung!B425),"",SUMIFS(Beladung!$F$17:$F$1001,Beladung!$B$17:$B$1001,'Ergebnis (detailliert)'!B425))</f>
        <v/>
      </c>
      <c r="G425" s="67" t="str">
        <f>IF(ISBLANK(Beladung!B425),"",Beladung!F425)</f>
        <v/>
      </c>
      <c r="H425" s="88" t="str">
        <f>IF(ISBLANK(Beladung!B425),"",SUMIFS(Entladung!$D$17:$D$1001,Entladung!$B$17:$B$1001,'Ergebnis (detailliert)'!B425))</f>
        <v/>
      </c>
      <c r="I425" s="89" t="str">
        <f>IF(ISBLANK(Entladung!B425),"",Entladung!D425)</f>
        <v/>
      </c>
      <c r="J425" s="88" t="str">
        <f>IF(ISBLANK(Beladung!B425),"",SUMIFS(Entladung!$F$17:$F$1001,Entladung!$B$17:$B$1001,'Ergebnis (detailliert)'!$B$17:$B$300))</f>
        <v/>
      </c>
      <c r="K425" s="13" t="str">
        <f>IFERROR(IF(B425="","",J425*'Ergebnis (detailliert)'!G425/'Ergebnis (detailliert)'!F425),0)</f>
        <v/>
      </c>
      <c r="L425" s="56" t="str">
        <f t="shared" si="6"/>
        <v/>
      </c>
      <c r="M425" s="57" t="str">
        <f>IF(B425="","",IF(LOOKUP(B425,Stammdaten!$A$17:$A$1001,Stammdaten!$G$17:$G$1001)="Nein",0,IF(ISBLANK(Beladung!B425),"",ROUND(MIN(G425,K425)*-1,2))))</f>
        <v/>
      </c>
    </row>
    <row r="426" spans="1:13" x14ac:dyDescent="0.25">
      <c r="A426" s="142" t="str">
        <f>_xlfn.IFNA(VLOOKUP(B426,Stammdaten!$A$17:$B$300,2,FALSE),"")</f>
        <v/>
      </c>
      <c r="B426" s="125" t="str">
        <f>IF(Beladung!B426="","",Beladung!B426)</f>
        <v/>
      </c>
      <c r="C426" s="124" t="str">
        <f>IF(Beladung!C426="","",Beladung!C426)</f>
        <v/>
      </c>
      <c r="D426" s="87" t="str">
        <f>IF(ISBLANK(Beladung!B426),"",SUMIFS(Beladung!$D$17:$D$300,Beladung!$B$17:$B$300,B426))</f>
        <v/>
      </c>
      <c r="E426" s="66" t="str">
        <f>IF(ISBLANK(Beladung!B426),"",Beladung!D426)</f>
        <v/>
      </c>
      <c r="F426" s="88" t="str">
        <f>IF(ISBLANK(Beladung!B426),"",SUMIFS(Beladung!$F$17:$F$1001,Beladung!$B$17:$B$1001,'Ergebnis (detailliert)'!B426))</f>
        <v/>
      </c>
      <c r="G426" s="67" t="str">
        <f>IF(ISBLANK(Beladung!B426),"",Beladung!F426)</f>
        <v/>
      </c>
      <c r="H426" s="88" t="str">
        <f>IF(ISBLANK(Beladung!B426),"",SUMIFS(Entladung!$D$17:$D$1001,Entladung!$B$17:$B$1001,'Ergebnis (detailliert)'!B426))</f>
        <v/>
      </c>
      <c r="I426" s="89" t="str">
        <f>IF(ISBLANK(Entladung!B426),"",Entladung!D426)</f>
        <v/>
      </c>
      <c r="J426" s="88" t="str">
        <f>IF(ISBLANK(Beladung!B426),"",SUMIFS(Entladung!$F$17:$F$1001,Entladung!$B$17:$B$1001,'Ergebnis (detailliert)'!$B$17:$B$300))</f>
        <v/>
      </c>
      <c r="K426" s="13" t="str">
        <f>IFERROR(IF(B426="","",J426*'Ergebnis (detailliert)'!G426/'Ergebnis (detailliert)'!F426),0)</f>
        <v/>
      </c>
      <c r="L426" s="56" t="str">
        <f t="shared" si="6"/>
        <v/>
      </c>
      <c r="M426" s="57" t="str">
        <f>IF(B426="","",IF(LOOKUP(B426,Stammdaten!$A$17:$A$1001,Stammdaten!$G$17:$G$1001)="Nein",0,IF(ISBLANK(Beladung!B426),"",ROUND(MIN(G426,K426)*-1,2))))</f>
        <v/>
      </c>
    </row>
    <row r="427" spans="1:13" x14ac:dyDescent="0.25">
      <c r="A427" s="142" t="str">
        <f>_xlfn.IFNA(VLOOKUP(B427,Stammdaten!$A$17:$B$300,2,FALSE),"")</f>
        <v/>
      </c>
      <c r="B427" s="125" t="str">
        <f>IF(Beladung!B427="","",Beladung!B427)</f>
        <v/>
      </c>
      <c r="C427" s="124" t="str">
        <f>IF(Beladung!C427="","",Beladung!C427)</f>
        <v/>
      </c>
      <c r="D427" s="87" t="str">
        <f>IF(ISBLANK(Beladung!B427),"",SUMIFS(Beladung!$D$17:$D$300,Beladung!$B$17:$B$300,B427))</f>
        <v/>
      </c>
      <c r="E427" s="66" t="str">
        <f>IF(ISBLANK(Beladung!B427),"",Beladung!D427)</f>
        <v/>
      </c>
      <c r="F427" s="88" t="str">
        <f>IF(ISBLANK(Beladung!B427),"",SUMIFS(Beladung!$F$17:$F$1001,Beladung!$B$17:$B$1001,'Ergebnis (detailliert)'!B427))</f>
        <v/>
      </c>
      <c r="G427" s="67" t="str">
        <f>IF(ISBLANK(Beladung!B427),"",Beladung!F427)</f>
        <v/>
      </c>
      <c r="H427" s="88" t="str">
        <f>IF(ISBLANK(Beladung!B427),"",SUMIFS(Entladung!$D$17:$D$1001,Entladung!$B$17:$B$1001,'Ergebnis (detailliert)'!B427))</f>
        <v/>
      </c>
      <c r="I427" s="89" t="str">
        <f>IF(ISBLANK(Entladung!B427),"",Entladung!D427)</f>
        <v/>
      </c>
      <c r="J427" s="88" t="str">
        <f>IF(ISBLANK(Beladung!B427),"",SUMIFS(Entladung!$F$17:$F$1001,Entladung!$B$17:$B$1001,'Ergebnis (detailliert)'!$B$17:$B$300))</f>
        <v/>
      </c>
      <c r="K427" s="13" t="str">
        <f>IFERROR(IF(B427="","",J427*'Ergebnis (detailliert)'!G427/'Ergebnis (detailliert)'!F427),0)</f>
        <v/>
      </c>
      <c r="L427" s="56" t="str">
        <f t="shared" si="6"/>
        <v/>
      </c>
      <c r="M427" s="57" t="str">
        <f>IF(B427="","",IF(LOOKUP(B427,Stammdaten!$A$17:$A$1001,Stammdaten!$G$17:$G$1001)="Nein",0,IF(ISBLANK(Beladung!B427),"",ROUND(MIN(G427,K427)*-1,2))))</f>
        <v/>
      </c>
    </row>
    <row r="428" spans="1:13" x14ac:dyDescent="0.25">
      <c r="A428" s="142" t="str">
        <f>_xlfn.IFNA(VLOOKUP(B428,Stammdaten!$A$17:$B$300,2,FALSE),"")</f>
        <v/>
      </c>
      <c r="B428" s="125" t="str">
        <f>IF(Beladung!B428="","",Beladung!B428)</f>
        <v/>
      </c>
      <c r="C428" s="124" t="str">
        <f>IF(Beladung!C428="","",Beladung!C428)</f>
        <v/>
      </c>
      <c r="D428" s="87" t="str">
        <f>IF(ISBLANK(Beladung!B428),"",SUMIFS(Beladung!$D$17:$D$300,Beladung!$B$17:$B$300,B428))</f>
        <v/>
      </c>
      <c r="E428" s="66" t="str">
        <f>IF(ISBLANK(Beladung!B428),"",Beladung!D428)</f>
        <v/>
      </c>
      <c r="F428" s="88" t="str">
        <f>IF(ISBLANK(Beladung!B428),"",SUMIFS(Beladung!$F$17:$F$1001,Beladung!$B$17:$B$1001,'Ergebnis (detailliert)'!B428))</f>
        <v/>
      </c>
      <c r="G428" s="67" t="str">
        <f>IF(ISBLANK(Beladung!B428),"",Beladung!F428)</f>
        <v/>
      </c>
      <c r="H428" s="88" t="str">
        <f>IF(ISBLANK(Beladung!B428),"",SUMIFS(Entladung!$D$17:$D$1001,Entladung!$B$17:$B$1001,'Ergebnis (detailliert)'!B428))</f>
        <v/>
      </c>
      <c r="I428" s="89" t="str">
        <f>IF(ISBLANK(Entladung!B428),"",Entladung!D428)</f>
        <v/>
      </c>
      <c r="J428" s="88" t="str">
        <f>IF(ISBLANK(Beladung!B428),"",SUMIFS(Entladung!$F$17:$F$1001,Entladung!$B$17:$B$1001,'Ergebnis (detailliert)'!$B$17:$B$300))</f>
        <v/>
      </c>
      <c r="K428" s="13" t="str">
        <f>IFERROR(IF(B428="","",J428*'Ergebnis (detailliert)'!G428/'Ergebnis (detailliert)'!F428),0)</f>
        <v/>
      </c>
      <c r="L428" s="56" t="str">
        <f t="shared" si="6"/>
        <v/>
      </c>
      <c r="M428" s="57" t="str">
        <f>IF(B428="","",IF(LOOKUP(B428,Stammdaten!$A$17:$A$1001,Stammdaten!$G$17:$G$1001)="Nein",0,IF(ISBLANK(Beladung!B428),"",ROUND(MIN(G428,K428)*-1,2))))</f>
        <v/>
      </c>
    </row>
    <row r="429" spans="1:13" x14ac:dyDescent="0.25">
      <c r="A429" s="142" t="str">
        <f>_xlfn.IFNA(VLOOKUP(B429,Stammdaten!$A$17:$B$300,2,FALSE),"")</f>
        <v/>
      </c>
      <c r="B429" s="125" t="str">
        <f>IF(Beladung!B429="","",Beladung!B429)</f>
        <v/>
      </c>
      <c r="C429" s="124" t="str">
        <f>IF(Beladung!C429="","",Beladung!C429)</f>
        <v/>
      </c>
      <c r="D429" s="87" t="str">
        <f>IF(ISBLANK(Beladung!B429),"",SUMIFS(Beladung!$D$17:$D$300,Beladung!$B$17:$B$300,B429))</f>
        <v/>
      </c>
      <c r="E429" s="66" t="str">
        <f>IF(ISBLANK(Beladung!B429),"",Beladung!D429)</f>
        <v/>
      </c>
      <c r="F429" s="88" t="str">
        <f>IF(ISBLANK(Beladung!B429),"",SUMIFS(Beladung!$F$17:$F$1001,Beladung!$B$17:$B$1001,'Ergebnis (detailliert)'!B429))</f>
        <v/>
      </c>
      <c r="G429" s="67" t="str">
        <f>IF(ISBLANK(Beladung!B429),"",Beladung!F429)</f>
        <v/>
      </c>
      <c r="H429" s="88" t="str">
        <f>IF(ISBLANK(Beladung!B429),"",SUMIFS(Entladung!$D$17:$D$1001,Entladung!$B$17:$B$1001,'Ergebnis (detailliert)'!B429))</f>
        <v/>
      </c>
      <c r="I429" s="89" t="str">
        <f>IF(ISBLANK(Entladung!B429),"",Entladung!D429)</f>
        <v/>
      </c>
      <c r="J429" s="88" t="str">
        <f>IF(ISBLANK(Beladung!B429),"",SUMIFS(Entladung!$F$17:$F$1001,Entladung!$B$17:$B$1001,'Ergebnis (detailliert)'!$B$17:$B$300))</f>
        <v/>
      </c>
      <c r="K429" s="13" t="str">
        <f>IFERROR(IF(B429="","",J429*'Ergebnis (detailliert)'!G429/'Ergebnis (detailliert)'!F429),0)</f>
        <v/>
      </c>
      <c r="L429" s="56" t="str">
        <f t="shared" si="6"/>
        <v/>
      </c>
      <c r="M429" s="57" t="str">
        <f>IF(B429="","",IF(LOOKUP(B429,Stammdaten!$A$17:$A$1001,Stammdaten!$G$17:$G$1001)="Nein",0,IF(ISBLANK(Beladung!B429),"",ROUND(MIN(G429,K429)*-1,2))))</f>
        <v/>
      </c>
    </row>
    <row r="430" spans="1:13" x14ac:dyDescent="0.25">
      <c r="A430" s="142" t="str">
        <f>_xlfn.IFNA(VLOOKUP(B430,Stammdaten!$A$17:$B$300,2,FALSE),"")</f>
        <v/>
      </c>
      <c r="B430" s="125" t="str">
        <f>IF(Beladung!B430="","",Beladung!B430)</f>
        <v/>
      </c>
      <c r="C430" s="124" t="str">
        <f>IF(Beladung!C430="","",Beladung!C430)</f>
        <v/>
      </c>
      <c r="D430" s="87" t="str">
        <f>IF(ISBLANK(Beladung!B430),"",SUMIFS(Beladung!$D$17:$D$300,Beladung!$B$17:$B$300,B430))</f>
        <v/>
      </c>
      <c r="E430" s="66" t="str">
        <f>IF(ISBLANK(Beladung!B430),"",Beladung!D430)</f>
        <v/>
      </c>
      <c r="F430" s="88" t="str">
        <f>IF(ISBLANK(Beladung!B430),"",SUMIFS(Beladung!$F$17:$F$1001,Beladung!$B$17:$B$1001,'Ergebnis (detailliert)'!B430))</f>
        <v/>
      </c>
      <c r="G430" s="67" t="str">
        <f>IF(ISBLANK(Beladung!B430),"",Beladung!F430)</f>
        <v/>
      </c>
      <c r="H430" s="88" t="str">
        <f>IF(ISBLANK(Beladung!B430),"",SUMIFS(Entladung!$D$17:$D$1001,Entladung!$B$17:$B$1001,'Ergebnis (detailliert)'!B430))</f>
        <v/>
      </c>
      <c r="I430" s="89" t="str">
        <f>IF(ISBLANK(Entladung!B430),"",Entladung!D430)</f>
        <v/>
      </c>
      <c r="J430" s="88" t="str">
        <f>IF(ISBLANK(Beladung!B430),"",SUMIFS(Entladung!$F$17:$F$1001,Entladung!$B$17:$B$1001,'Ergebnis (detailliert)'!$B$17:$B$300))</f>
        <v/>
      </c>
      <c r="K430" s="13" t="str">
        <f>IFERROR(IF(B430="","",J430*'Ergebnis (detailliert)'!G430/'Ergebnis (detailliert)'!F430),0)</f>
        <v/>
      </c>
      <c r="L430" s="56" t="str">
        <f t="shared" si="6"/>
        <v/>
      </c>
      <c r="M430" s="57" t="str">
        <f>IF(B430="","",IF(LOOKUP(B430,Stammdaten!$A$17:$A$1001,Stammdaten!$G$17:$G$1001)="Nein",0,IF(ISBLANK(Beladung!B430),"",ROUND(MIN(G430,K430)*-1,2))))</f>
        <v/>
      </c>
    </row>
    <row r="431" spans="1:13" x14ac:dyDescent="0.25">
      <c r="A431" s="142" t="str">
        <f>_xlfn.IFNA(VLOOKUP(B431,Stammdaten!$A$17:$B$300,2,FALSE),"")</f>
        <v/>
      </c>
      <c r="B431" s="125" t="str">
        <f>IF(Beladung!B431="","",Beladung!B431)</f>
        <v/>
      </c>
      <c r="C431" s="124" t="str">
        <f>IF(Beladung!C431="","",Beladung!C431)</f>
        <v/>
      </c>
      <c r="D431" s="87" t="str">
        <f>IF(ISBLANK(Beladung!B431),"",SUMIFS(Beladung!$D$17:$D$300,Beladung!$B$17:$B$300,B431))</f>
        <v/>
      </c>
      <c r="E431" s="66" t="str">
        <f>IF(ISBLANK(Beladung!B431),"",Beladung!D431)</f>
        <v/>
      </c>
      <c r="F431" s="88" t="str">
        <f>IF(ISBLANK(Beladung!B431),"",SUMIFS(Beladung!$F$17:$F$1001,Beladung!$B$17:$B$1001,'Ergebnis (detailliert)'!B431))</f>
        <v/>
      </c>
      <c r="G431" s="67" t="str">
        <f>IF(ISBLANK(Beladung!B431),"",Beladung!F431)</f>
        <v/>
      </c>
      <c r="H431" s="88" t="str">
        <f>IF(ISBLANK(Beladung!B431),"",SUMIFS(Entladung!$D$17:$D$1001,Entladung!$B$17:$B$1001,'Ergebnis (detailliert)'!B431))</f>
        <v/>
      </c>
      <c r="I431" s="89" t="str">
        <f>IF(ISBLANK(Entladung!B431),"",Entladung!D431)</f>
        <v/>
      </c>
      <c r="J431" s="88" t="str">
        <f>IF(ISBLANK(Beladung!B431),"",SUMIFS(Entladung!$F$17:$F$1001,Entladung!$B$17:$B$1001,'Ergebnis (detailliert)'!$B$17:$B$300))</f>
        <v/>
      </c>
      <c r="K431" s="13" t="str">
        <f>IFERROR(IF(B431="","",J431*'Ergebnis (detailliert)'!G431/'Ergebnis (detailliert)'!F431),0)</f>
        <v/>
      </c>
      <c r="L431" s="56" t="str">
        <f t="shared" si="6"/>
        <v/>
      </c>
      <c r="M431" s="57" t="str">
        <f>IF(B431="","",IF(LOOKUP(B431,Stammdaten!$A$17:$A$1001,Stammdaten!$G$17:$G$1001)="Nein",0,IF(ISBLANK(Beladung!B431),"",ROUND(MIN(G431,K431)*-1,2))))</f>
        <v/>
      </c>
    </row>
    <row r="432" spans="1:13" x14ac:dyDescent="0.25">
      <c r="A432" s="142" t="str">
        <f>_xlfn.IFNA(VLOOKUP(B432,Stammdaten!$A$17:$B$300,2,FALSE),"")</f>
        <v/>
      </c>
      <c r="B432" s="125" t="str">
        <f>IF(Beladung!B432="","",Beladung!B432)</f>
        <v/>
      </c>
      <c r="C432" s="124" t="str">
        <f>IF(Beladung!C432="","",Beladung!C432)</f>
        <v/>
      </c>
      <c r="D432" s="87" t="str">
        <f>IF(ISBLANK(Beladung!B432),"",SUMIFS(Beladung!$D$17:$D$300,Beladung!$B$17:$B$300,B432))</f>
        <v/>
      </c>
      <c r="E432" s="66" t="str">
        <f>IF(ISBLANK(Beladung!B432),"",Beladung!D432)</f>
        <v/>
      </c>
      <c r="F432" s="88" t="str">
        <f>IF(ISBLANK(Beladung!B432),"",SUMIFS(Beladung!$F$17:$F$1001,Beladung!$B$17:$B$1001,'Ergebnis (detailliert)'!B432))</f>
        <v/>
      </c>
      <c r="G432" s="67" t="str">
        <f>IF(ISBLANK(Beladung!B432),"",Beladung!F432)</f>
        <v/>
      </c>
      <c r="H432" s="88" t="str">
        <f>IF(ISBLANK(Beladung!B432),"",SUMIFS(Entladung!$D$17:$D$1001,Entladung!$B$17:$B$1001,'Ergebnis (detailliert)'!B432))</f>
        <v/>
      </c>
      <c r="I432" s="89" t="str">
        <f>IF(ISBLANK(Entladung!B432),"",Entladung!D432)</f>
        <v/>
      </c>
      <c r="J432" s="88" t="str">
        <f>IF(ISBLANK(Beladung!B432),"",SUMIFS(Entladung!$F$17:$F$1001,Entladung!$B$17:$B$1001,'Ergebnis (detailliert)'!$B$17:$B$300))</f>
        <v/>
      </c>
      <c r="K432" s="13" t="str">
        <f>IFERROR(IF(B432="","",J432*'Ergebnis (detailliert)'!G432/'Ergebnis (detailliert)'!F432),0)</f>
        <v/>
      </c>
      <c r="L432" s="56" t="str">
        <f t="shared" si="6"/>
        <v/>
      </c>
      <c r="M432" s="57" t="str">
        <f>IF(B432="","",IF(LOOKUP(B432,Stammdaten!$A$17:$A$1001,Stammdaten!$G$17:$G$1001)="Nein",0,IF(ISBLANK(Beladung!B432),"",ROUND(MIN(G432,K432)*-1,2))))</f>
        <v/>
      </c>
    </row>
    <row r="433" spans="1:13" x14ac:dyDescent="0.25">
      <c r="A433" s="142" t="str">
        <f>_xlfn.IFNA(VLOOKUP(B433,Stammdaten!$A$17:$B$300,2,FALSE),"")</f>
        <v/>
      </c>
      <c r="B433" s="125" t="str">
        <f>IF(Beladung!B433="","",Beladung!B433)</f>
        <v/>
      </c>
      <c r="C433" s="124" t="str">
        <f>IF(Beladung!C433="","",Beladung!C433)</f>
        <v/>
      </c>
      <c r="D433" s="87" t="str">
        <f>IF(ISBLANK(Beladung!B433),"",SUMIFS(Beladung!$D$17:$D$300,Beladung!$B$17:$B$300,B433))</f>
        <v/>
      </c>
      <c r="E433" s="66" t="str">
        <f>IF(ISBLANK(Beladung!B433),"",Beladung!D433)</f>
        <v/>
      </c>
      <c r="F433" s="88" t="str">
        <f>IF(ISBLANK(Beladung!B433),"",SUMIFS(Beladung!$F$17:$F$1001,Beladung!$B$17:$B$1001,'Ergebnis (detailliert)'!B433))</f>
        <v/>
      </c>
      <c r="G433" s="67" t="str">
        <f>IF(ISBLANK(Beladung!B433),"",Beladung!F433)</f>
        <v/>
      </c>
      <c r="H433" s="88" t="str">
        <f>IF(ISBLANK(Beladung!B433),"",SUMIFS(Entladung!$D$17:$D$1001,Entladung!$B$17:$B$1001,'Ergebnis (detailliert)'!B433))</f>
        <v/>
      </c>
      <c r="I433" s="89" t="str">
        <f>IF(ISBLANK(Entladung!B433),"",Entladung!D433)</f>
        <v/>
      </c>
      <c r="J433" s="88" t="str">
        <f>IF(ISBLANK(Beladung!B433),"",SUMIFS(Entladung!$F$17:$F$1001,Entladung!$B$17:$B$1001,'Ergebnis (detailliert)'!$B$17:$B$300))</f>
        <v/>
      </c>
      <c r="K433" s="13" t="str">
        <f>IFERROR(IF(B433="","",J433*'Ergebnis (detailliert)'!G433/'Ergebnis (detailliert)'!F433),0)</f>
        <v/>
      </c>
      <c r="L433" s="56" t="str">
        <f t="shared" si="6"/>
        <v/>
      </c>
      <c r="M433" s="57" t="str">
        <f>IF(B433="","",IF(LOOKUP(B433,Stammdaten!$A$17:$A$1001,Stammdaten!$G$17:$G$1001)="Nein",0,IF(ISBLANK(Beladung!B433),"",ROUND(MIN(G433,K433)*-1,2))))</f>
        <v/>
      </c>
    </row>
    <row r="434" spans="1:13" x14ac:dyDescent="0.25">
      <c r="A434" s="142" t="str">
        <f>_xlfn.IFNA(VLOOKUP(B434,Stammdaten!$A$17:$B$300,2,FALSE),"")</f>
        <v/>
      </c>
      <c r="B434" s="125" t="str">
        <f>IF(Beladung!B434="","",Beladung!B434)</f>
        <v/>
      </c>
      <c r="C434" s="124" t="str">
        <f>IF(Beladung!C434="","",Beladung!C434)</f>
        <v/>
      </c>
      <c r="D434" s="87" t="str">
        <f>IF(ISBLANK(Beladung!B434),"",SUMIFS(Beladung!$D$17:$D$300,Beladung!$B$17:$B$300,B434))</f>
        <v/>
      </c>
      <c r="E434" s="66" t="str">
        <f>IF(ISBLANK(Beladung!B434),"",Beladung!D434)</f>
        <v/>
      </c>
      <c r="F434" s="88" t="str">
        <f>IF(ISBLANK(Beladung!B434),"",SUMIFS(Beladung!$F$17:$F$1001,Beladung!$B$17:$B$1001,'Ergebnis (detailliert)'!B434))</f>
        <v/>
      </c>
      <c r="G434" s="67" t="str">
        <f>IF(ISBLANK(Beladung!B434),"",Beladung!F434)</f>
        <v/>
      </c>
      <c r="H434" s="88" t="str">
        <f>IF(ISBLANK(Beladung!B434),"",SUMIFS(Entladung!$D$17:$D$1001,Entladung!$B$17:$B$1001,'Ergebnis (detailliert)'!B434))</f>
        <v/>
      </c>
      <c r="I434" s="89" t="str">
        <f>IF(ISBLANK(Entladung!B434),"",Entladung!D434)</f>
        <v/>
      </c>
      <c r="J434" s="88" t="str">
        <f>IF(ISBLANK(Beladung!B434),"",SUMIFS(Entladung!$F$17:$F$1001,Entladung!$B$17:$B$1001,'Ergebnis (detailliert)'!$B$17:$B$300))</f>
        <v/>
      </c>
      <c r="K434" s="13" t="str">
        <f>IFERROR(IF(B434="","",J434*'Ergebnis (detailliert)'!G434/'Ergebnis (detailliert)'!F434),0)</f>
        <v/>
      </c>
      <c r="L434" s="56" t="str">
        <f t="shared" si="6"/>
        <v/>
      </c>
      <c r="M434" s="57" t="str">
        <f>IF(B434="","",IF(LOOKUP(B434,Stammdaten!$A$17:$A$1001,Stammdaten!$G$17:$G$1001)="Nein",0,IF(ISBLANK(Beladung!B434),"",ROUND(MIN(G434,K434)*-1,2))))</f>
        <v/>
      </c>
    </row>
    <row r="435" spans="1:13" x14ac:dyDescent="0.25">
      <c r="A435" s="142" t="str">
        <f>_xlfn.IFNA(VLOOKUP(B435,Stammdaten!$A$17:$B$300,2,FALSE),"")</f>
        <v/>
      </c>
      <c r="B435" s="125" t="str">
        <f>IF(Beladung!B435="","",Beladung!B435)</f>
        <v/>
      </c>
      <c r="C435" s="124" t="str">
        <f>IF(Beladung!C435="","",Beladung!C435)</f>
        <v/>
      </c>
      <c r="D435" s="87" t="str">
        <f>IF(ISBLANK(Beladung!B435),"",SUMIFS(Beladung!$D$17:$D$300,Beladung!$B$17:$B$300,B435))</f>
        <v/>
      </c>
      <c r="E435" s="66" t="str">
        <f>IF(ISBLANK(Beladung!B435),"",Beladung!D435)</f>
        <v/>
      </c>
      <c r="F435" s="88" t="str">
        <f>IF(ISBLANK(Beladung!B435),"",SUMIFS(Beladung!$F$17:$F$1001,Beladung!$B$17:$B$1001,'Ergebnis (detailliert)'!B435))</f>
        <v/>
      </c>
      <c r="G435" s="67" t="str">
        <f>IF(ISBLANK(Beladung!B435),"",Beladung!F435)</f>
        <v/>
      </c>
      <c r="H435" s="88" t="str">
        <f>IF(ISBLANK(Beladung!B435),"",SUMIFS(Entladung!$D$17:$D$1001,Entladung!$B$17:$B$1001,'Ergebnis (detailliert)'!B435))</f>
        <v/>
      </c>
      <c r="I435" s="89" t="str">
        <f>IF(ISBLANK(Entladung!B435),"",Entladung!D435)</f>
        <v/>
      </c>
      <c r="J435" s="88" t="str">
        <f>IF(ISBLANK(Beladung!B435),"",SUMIFS(Entladung!$F$17:$F$1001,Entladung!$B$17:$B$1001,'Ergebnis (detailliert)'!$B$17:$B$300))</f>
        <v/>
      </c>
      <c r="K435" s="13" t="str">
        <f>IFERROR(IF(B435="","",J435*'Ergebnis (detailliert)'!G435/'Ergebnis (detailliert)'!F435),0)</f>
        <v/>
      </c>
      <c r="L435" s="56" t="str">
        <f t="shared" si="6"/>
        <v/>
      </c>
      <c r="M435" s="57" t="str">
        <f>IF(B435="","",IF(LOOKUP(B435,Stammdaten!$A$17:$A$1001,Stammdaten!$G$17:$G$1001)="Nein",0,IF(ISBLANK(Beladung!B435),"",ROUND(MIN(G435,K435)*-1,2))))</f>
        <v/>
      </c>
    </row>
    <row r="436" spans="1:13" x14ac:dyDescent="0.25">
      <c r="A436" s="142" t="str">
        <f>_xlfn.IFNA(VLOOKUP(B436,Stammdaten!$A$17:$B$300,2,FALSE),"")</f>
        <v/>
      </c>
      <c r="B436" s="125" t="str">
        <f>IF(Beladung!B436="","",Beladung!B436)</f>
        <v/>
      </c>
      <c r="C436" s="124" t="str">
        <f>IF(Beladung!C436="","",Beladung!C436)</f>
        <v/>
      </c>
      <c r="D436" s="87" t="str">
        <f>IF(ISBLANK(Beladung!B436),"",SUMIFS(Beladung!$D$17:$D$300,Beladung!$B$17:$B$300,B436))</f>
        <v/>
      </c>
      <c r="E436" s="66" t="str">
        <f>IF(ISBLANK(Beladung!B436),"",Beladung!D436)</f>
        <v/>
      </c>
      <c r="F436" s="88" t="str">
        <f>IF(ISBLANK(Beladung!B436),"",SUMIFS(Beladung!$F$17:$F$1001,Beladung!$B$17:$B$1001,'Ergebnis (detailliert)'!B436))</f>
        <v/>
      </c>
      <c r="G436" s="67" t="str">
        <f>IF(ISBLANK(Beladung!B436),"",Beladung!F436)</f>
        <v/>
      </c>
      <c r="H436" s="88" t="str">
        <f>IF(ISBLANK(Beladung!B436),"",SUMIFS(Entladung!$D$17:$D$1001,Entladung!$B$17:$B$1001,'Ergebnis (detailliert)'!B436))</f>
        <v/>
      </c>
      <c r="I436" s="89" t="str">
        <f>IF(ISBLANK(Entladung!B436),"",Entladung!D436)</f>
        <v/>
      </c>
      <c r="J436" s="88" t="str">
        <f>IF(ISBLANK(Beladung!B436),"",SUMIFS(Entladung!$F$17:$F$1001,Entladung!$B$17:$B$1001,'Ergebnis (detailliert)'!$B$17:$B$300))</f>
        <v/>
      </c>
      <c r="K436" s="13" t="str">
        <f>IFERROR(IF(B436="","",J436*'Ergebnis (detailliert)'!G436/'Ergebnis (detailliert)'!F436),0)</f>
        <v/>
      </c>
      <c r="L436" s="56" t="str">
        <f t="shared" si="6"/>
        <v/>
      </c>
      <c r="M436" s="57" t="str">
        <f>IF(B436="","",IF(LOOKUP(B436,Stammdaten!$A$17:$A$1001,Stammdaten!$G$17:$G$1001)="Nein",0,IF(ISBLANK(Beladung!B436),"",ROUND(MIN(G436,K436)*-1,2))))</f>
        <v/>
      </c>
    </row>
    <row r="437" spans="1:13" x14ac:dyDescent="0.25">
      <c r="A437" s="142" t="str">
        <f>_xlfn.IFNA(VLOOKUP(B437,Stammdaten!$A$17:$B$300,2,FALSE),"")</f>
        <v/>
      </c>
      <c r="B437" s="125" t="str">
        <f>IF(Beladung!B437="","",Beladung!B437)</f>
        <v/>
      </c>
      <c r="C437" s="124" t="str">
        <f>IF(Beladung!C437="","",Beladung!C437)</f>
        <v/>
      </c>
      <c r="D437" s="87" t="str">
        <f>IF(ISBLANK(Beladung!B437),"",SUMIFS(Beladung!$D$17:$D$300,Beladung!$B$17:$B$300,B437))</f>
        <v/>
      </c>
      <c r="E437" s="66" t="str">
        <f>IF(ISBLANK(Beladung!B437),"",Beladung!D437)</f>
        <v/>
      </c>
      <c r="F437" s="88" t="str">
        <f>IF(ISBLANK(Beladung!B437),"",SUMIFS(Beladung!$F$17:$F$1001,Beladung!$B$17:$B$1001,'Ergebnis (detailliert)'!B437))</f>
        <v/>
      </c>
      <c r="G437" s="67" t="str">
        <f>IF(ISBLANK(Beladung!B437),"",Beladung!F437)</f>
        <v/>
      </c>
      <c r="H437" s="88" t="str">
        <f>IF(ISBLANK(Beladung!B437),"",SUMIFS(Entladung!$D$17:$D$1001,Entladung!$B$17:$B$1001,'Ergebnis (detailliert)'!B437))</f>
        <v/>
      </c>
      <c r="I437" s="89" t="str">
        <f>IF(ISBLANK(Entladung!B437),"",Entladung!D437)</f>
        <v/>
      </c>
      <c r="J437" s="88" t="str">
        <f>IF(ISBLANK(Beladung!B437),"",SUMIFS(Entladung!$F$17:$F$1001,Entladung!$B$17:$B$1001,'Ergebnis (detailliert)'!$B$17:$B$300))</f>
        <v/>
      </c>
      <c r="K437" s="13" t="str">
        <f>IFERROR(IF(B437="","",J437*'Ergebnis (detailliert)'!G437/'Ergebnis (detailliert)'!F437),0)</f>
        <v/>
      </c>
      <c r="L437" s="56" t="str">
        <f t="shared" si="6"/>
        <v/>
      </c>
      <c r="M437" s="57" t="str">
        <f>IF(B437="","",IF(LOOKUP(B437,Stammdaten!$A$17:$A$1001,Stammdaten!$G$17:$G$1001)="Nein",0,IF(ISBLANK(Beladung!B437),"",ROUND(MIN(G437,K437)*-1,2))))</f>
        <v/>
      </c>
    </row>
    <row r="438" spans="1:13" x14ac:dyDescent="0.25">
      <c r="A438" s="142" t="str">
        <f>_xlfn.IFNA(VLOOKUP(B438,Stammdaten!$A$17:$B$300,2,FALSE),"")</f>
        <v/>
      </c>
      <c r="B438" s="125" t="str">
        <f>IF(Beladung!B438="","",Beladung!B438)</f>
        <v/>
      </c>
      <c r="C438" s="124" t="str">
        <f>IF(Beladung!C438="","",Beladung!C438)</f>
        <v/>
      </c>
      <c r="D438" s="87" t="str">
        <f>IF(ISBLANK(Beladung!B438),"",SUMIFS(Beladung!$D$17:$D$300,Beladung!$B$17:$B$300,B438))</f>
        <v/>
      </c>
      <c r="E438" s="66" t="str">
        <f>IF(ISBLANK(Beladung!B438),"",Beladung!D438)</f>
        <v/>
      </c>
      <c r="F438" s="88" t="str">
        <f>IF(ISBLANK(Beladung!B438),"",SUMIFS(Beladung!$F$17:$F$1001,Beladung!$B$17:$B$1001,'Ergebnis (detailliert)'!B438))</f>
        <v/>
      </c>
      <c r="G438" s="67" t="str">
        <f>IF(ISBLANK(Beladung!B438),"",Beladung!F438)</f>
        <v/>
      </c>
      <c r="H438" s="88" t="str">
        <f>IF(ISBLANK(Beladung!B438),"",SUMIFS(Entladung!$D$17:$D$1001,Entladung!$B$17:$B$1001,'Ergebnis (detailliert)'!B438))</f>
        <v/>
      </c>
      <c r="I438" s="89" t="str">
        <f>IF(ISBLANK(Entladung!B438),"",Entladung!D438)</f>
        <v/>
      </c>
      <c r="J438" s="88" t="str">
        <f>IF(ISBLANK(Beladung!B438),"",SUMIFS(Entladung!$F$17:$F$1001,Entladung!$B$17:$B$1001,'Ergebnis (detailliert)'!$B$17:$B$300))</f>
        <v/>
      </c>
      <c r="K438" s="13" t="str">
        <f>IFERROR(IF(B438="","",J438*'Ergebnis (detailliert)'!G438/'Ergebnis (detailliert)'!F438),0)</f>
        <v/>
      </c>
      <c r="L438" s="56" t="str">
        <f t="shared" si="6"/>
        <v/>
      </c>
      <c r="M438" s="57" t="str">
        <f>IF(B438="","",IF(LOOKUP(B438,Stammdaten!$A$17:$A$1001,Stammdaten!$G$17:$G$1001)="Nein",0,IF(ISBLANK(Beladung!B438),"",ROUND(MIN(G438,K438)*-1,2))))</f>
        <v/>
      </c>
    </row>
    <row r="439" spans="1:13" x14ac:dyDescent="0.25">
      <c r="A439" s="142" t="str">
        <f>_xlfn.IFNA(VLOOKUP(B439,Stammdaten!$A$17:$B$300,2,FALSE),"")</f>
        <v/>
      </c>
      <c r="B439" s="125" t="str">
        <f>IF(Beladung!B439="","",Beladung!B439)</f>
        <v/>
      </c>
      <c r="C439" s="124" t="str">
        <f>IF(Beladung!C439="","",Beladung!C439)</f>
        <v/>
      </c>
      <c r="D439" s="87" t="str">
        <f>IF(ISBLANK(Beladung!B439),"",SUMIFS(Beladung!$D$17:$D$300,Beladung!$B$17:$B$300,B439))</f>
        <v/>
      </c>
      <c r="E439" s="66" t="str">
        <f>IF(ISBLANK(Beladung!B439),"",Beladung!D439)</f>
        <v/>
      </c>
      <c r="F439" s="88" t="str">
        <f>IF(ISBLANK(Beladung!B439),"",SUMIFS(Beladung!$F$17:$F$1001,Beladung!$B$17:$B$1001,'Ergebnis (detailliert)'!B439))</f>
        <v/>
      </c>
      <c r="G439" s="67" t="str">
        <f>IF(ISBLANK(Beladung!B439),"",Beladung!F439)</f>
        <v/>
      </c>
      <c r="H439" s="88" t="str">
        <f>IF(ISBLANK(Beladung!B439),"",SUMIFS(Entladung!$D$17:$D$1001,Entladung!$B$17:$B$1001,'Ergebnis (detailliert)'!B439))</f>
        <v/>
      </c>
      <c r="I439" s="89" t="str">
        <f>IF(ISBLANK(Entladung!B439),"",Entladung!D439)</f>
        <v/>
      </c>
      <c r="J439" s="88" t="str">
        <f>IF(ISBLANK(Beladung!B439),"",SUMIFS(Entladung!$F$17:$F$1001,Entladung!$B$17:$B$1001,'Ergebnis (detailliert)'!$B$17:$B$300))</f>
        <v/>
      </c>
      <c r="K439" s="13" t="str">
        <f>IFERROR(IF(B439="","",J439*'Ergebnis (detailliert)'!G439/'Ergebnis (detailliert)'!F439),0)</f>
        <v/>
      </c>
      <c r="L439" s="56" t="str">
        <f t="shared" si="6"/>
        <v/>
      </c>
      <c r="M439" s="57" t="str">
        <f>IF(B439="","",IF(LOOKUP(B439,Stammdaten!$A$17:$A$1001,Stammdaten!$G$17:$G$1001)="Nein",0,IF(ISBLANK(Beladung!B439),"",ROUND(MIN(G439,K439)*-1,2))))</f>
        <v/>
      </c>
    </row>
    <row r="440" spans="1:13" x14ac:dyDescent="0.25">
      <c r="A440" s="142" t="str">
        <f>_xlfn.IFNA(VLOOKUP(B440,Stammdaten!$A$17:$B$300,2,FALSE),"")</f>
        <v/>
      </c>
      <c r="B440" s="125" t="str">
        <f>IF(Beladung!B440="","",Beladung!B440)</f>
        <v/>
      </c>
      <c r="C440" s="124" t="str">
        <f>IF(Beladung!C440="","",Beladung!C440)</f>
        <v/>
      </c>
      <c r="D440" s="87" t="str">
        <f>IF(ISBLANK(Beladung!B440),"",SUMIFS(Beladung!$D$17:$D$300,Beladung!$B$17:$B$300,B440))</f>
        <v/>
      </c>
      <c r="E440" s="66" t="str">
        <f>IF(ISBLANK(Beladung!B440),"",Beladung!D440)</f>
        <v/>
      </c>
      <c r="F440" s="88" t="str">
        <f>IF(ISBLANK(Beladung!B440),"",SUMIFS(Beladung!$F$17:$F$1001,Beladung!$B$17:$B$1001,'Ergebnis (detailliert)'!B440))</f>
        <v/>
      </c>
      <c r="G440" s="67" t="str">
        <f>IF(ISBLANK(Beladung!B440),"",Beladung!F440)</f>
        <v/>
      </c>
      <c r="H440" s="88" t="str">
        <f>IF(ISBLANK(Beladung!B440),"",SUMIFS(Entladung!$D$17:$D$1001,Entladung!$B$17:$B$1001,'Ergebnis (detailliert)'!B440))</f>
        <v/>
      </c>
      <c r="I440" s="89" t="str">
        <f>IF(ISBLANK(Entladung!B440),"",Entladung!D440)</f>
        <v/>
      </c>
      <c r="J440" s="88" t="str">
        <f>IF(ISBLANK(Beladung!B440),"",SUMIFS(Entladung!$F$17:$F$1001,Entladung!$B$17:$B$1001,'Ergebnis (detailliert)'!$B$17:$B$300))</f>
        <v/>
      </c>
      <c r="K440" s="13" t="str">
        <f>IFERROR(IF(B440="","",J440*'Ergebnis (detailliert)'!G440/'Ergebnis (detailliert)'!F440),0)</f>
        <v/>
      </c>
      <c r="L440" s="56" t="str">
        <f t="shared" si="6"/>
        <v/>
      </c>
      <c r="M440" s="57" t="str">
        <f>IF(B440="","",IF(LOOKUP(B440,Stammdaten!$A$17:$A$1001,Stammdaten!$G$17:$G$1001)="Nein",0,IF(ISBLANK(Beladung!B440),"",ROUND(MIN(G440,K440)*-1,2))))</f>
        <v/>
      </c>
    </row>
    <row r="441" spans="1:13" x14ac:dyDescent="0.25">
      <c r="A441" s="142" t="str">
        <f>_xlfn.IFNA(VLOOKUP(B441,Stammdaten!$A$17:$B$300,2,FALSE),"")</f>
        <v/>
      </c>
      <c r="B441" s="125" t="str">
        <f>IF(Beladung!B441="","",Beladung!B441)</f>
        <v/>
      </c>
      <c r="C441" s="124" t="str">
        <f>IF(Beladung!C441="","",Beladung!C441)</f>
        <v/>
      </c>
      <c r="D441" s="87" t="str">
        <f>IF(ISBLANK(Beladung!B441),"",SUMIFS(Beladung!$D$17:$D$300,Beladung!$B$17:$B$300,B441))</f>
        <v/>
      </c>
      <c r="E441" s="66" t="str">
        <f>IF(ISBLANK(Beladung!B441),"",Beladung!D441)</f>
        <v/>
      </c>
      <c r="F441" s="88" t="str">
        <f>IF(ISBLANK(Beladung!B441),"",SUMIFS(Beladung!$F$17:$F$1001,Beladung!$B$17:$B$1001,'Ergebnis (detailliert)'!B441))</f>
        <v/>
      </c>
      <c r="G441" s="67" t="str">
        <f>IF(ISBLANK(Beladung!B441),"",Beladung!F441)</f>
        <v/>
      </c>
      <c r="H441" s="88" t="str">
        <f>IF(ISBLANK(Beladung!B441),"",SUMIFS(Entladung!$D$17:$D$1001,Entladung!$B$17:$B$1001,'Ergebnis (detailliert)'!B441))</f>
        <v/>
      </c>
      <c r="I441" s="89" t="str">
        <f>IF(ISBLANK(Entladung!B441),"",Entladung!D441)</f>
        <v/>
      </c>
      <c r="J441" s="88" t="str">
        <f>IF(ISBLANK(Beladung!B441),"",SUMIFS(Entladung!$F$17:$F$1001,Entladung!$B$17:$B$1001,'Ergebnis (detailliert)'!$B$17:$B$300))</f>
        <v/>
      </c>
      <c r="K441" s="13" t="str">
        <f>IFERROR(IF(B441="","",J441*'Ergebnis (detailliert)'!G441/'Ergebnis (detailliert)'!F441),0)</f>
        <v/>
      </c>
      <c r="L441" s="56" t="str">
        <f t="shared" si="6"/>
        <v/>
      </c>
      <c r="M441" s="57" t="str">
        <f>IF(B441="","",IF(LOOKUP(B441,Stammdaten!$A$17:$A$1001,Stammdaten!$G$17:$G$1001)="Nein",0,IF(ISBLANK(Beladung!B441),"",ROUND(MIN(G441,K441)*-1,2))))</f>
        <v/>
      </c>
    </row>
    <row r="442" spans="1:13" x14ac:dyDescent="0.25">
      <c r="A442" s="142" t="str">
        <f>_xlfn.IFNA(VLOOKUP(B442,Stammdaten!$A$17:$B$300,2,FALSE),"")</f>
        <v/>
      </c>
      <c r="B442" s="125" t="str">
        <f>IF(Beladung!B442="","",Beladung!B442)</f>
        <v/>
      </c>
      <c r="C442" s="124" t="str">
        <f>IF(Beladung!C442="","",Beladung!C442)</f>
        <v/>
      </c>
      <c r="D442" s="87" t="str">
        <f>IF(ISBLANK(Beladung!B442),"",SUMIFS(Beladung!$D$17:$D$300,Beladung!$B$17:$B$300,B442))</f>
        <v/>
      </c>
      <c r="E442" s="66" t="str">
        <f>IF(ISBLANK(Beladung!B442),"",Beladung!D442)</f>
        <v/>
      </c>
      <c r="F442" s="88" t="str">
        <f>IF(ISBLANK(Beladung!B442),"",SUMIFS(Beladung!$F$17:$F$1001,Beladung!$B$17:$B$1001,'Ergebnis (detailliert)'!B442))</f>
        <v/>
      </c>
      <c r="G442" s="67" t="str">
        <f>IF(ISBLANK(Beladung!B442),"",Beladung!F442)</f>
        <v/>
      </c>
      <c r="H442" s="88" t="str">
        <f>IF(ISBLANK(Beladung!B442),"",SUMIFS(Entladung!$D$17:$D$1001,Entladung!$B$17:$B$1001,'Ergebnis (detailliert)'!B442))</f>
        <v/>
      </c>
      <c r="I442" s="89" t="str">
        <f>IF(ISBLANK(Entladung!B442),"",Entladung!D442)</f>
        <v/>
      </c>
      <c r="J442" s="88" t="str">
        <f>IF(ISBLANK(Beladung!B442),"",SUMIFS(Entladung!$F$17:$F$1001,Entladung!$B$17:$B$1001,'Ergebnis (detailliert)'!$B$17:$B$300))</f>
        <v/>
      </c>
      <c r="K442" s="13" t="str">
        <f>IFERROR(IF(B442="","",J442*'Ergebnis (detailliert)'!G442/'Ergebnis (detailliert)'!F442),0)</f>
        <v/>
      </c>
      <c r="L442" s="56" t="str">
        <f t="shared" si="6"/>
        <v/>
      </c>
      <c r="M442" s="57" t="str">
        <f>IF(B442="","",IF(LOOKUP(B442,Stammdaten!$A$17:$A$1001,Stammdaten!$G$17:$G$1001)="Nein",0,IF(ISBLANK(Beladung!B442),"",ROUND(MIN(G442,K442)*-1,2))))</f>
        <v/>
      </c>
    </row>
    <row r="443" spans="1:13" x14ac:dyDescent="0.25">
      <c r="A443" s="142" t="str">
        <f>_xlfn.IFNA(VLOOKUP(B443,Stammdaten!$A$17:$B$300,2,FALSE),"")</f>
        <v/>
      </c>
      <c r="B443" s="125" t="str">
        <f>IF(Beladung!B443="","",Beladung!B443)</f>
        <v/>
      </c>
      <c r="C443" s="124" t="str">
        <f>IF(Beladung!C443="","",Beladung!C443)</f>
        <v/>
      </c>
      <c r="D443" s="87" t="str">
        <f>IF(ISBLANK(Beladung!B443),"",SUMIFS(Beladung!$D$17:$D$300,Beladung!$B$17:$B$300,B443))</f>
        <v/>
      </c>
      <c r="E443" s="66" t="str">
        <f>IF(ISBLANK(Beladung!B443),"",Beladung!D443)</f>
        <v/>
      </c>
      <c r="F443" s="88" t="str">
        <f>IF(ISBLANK(Beladung!B443),"",SUMIFS(Beladung!$F$17:$F$1001,Beladung!$B$17:$B$1001,'Ergebnis (detailliert)'!B443))</f>
        <v/>
      </c>
      <c r="G443" s="67" t="str">
        <f>IF(ISBLANK(Beladung!B443),"",Beladung!F443)</f>
        <v/>
      </c>
      <c r="H443" s="88" t="str">
        <f>IF(ISBLANK(Beladung!B443),"",SUMIFS(Entladung!$D$17:$D$1001,Entladung!$B$17:$B$1001,'Ergebnis (detailliert)'!B443))</f>
        <v/>
      </c>
      <c r="I443" s="89" t="str">
        <f>IF(ISBLANK(Entladung!B443),"",Entladung!D443)</f>
        <v/>
      </c>
      <c r="J443" s="88" t="str">
        <f>IF(ISBLANK(Beladung!B443),"",SUMIFS(Entladung!$F$17:$F$1001,Entladung!$B$17:$B$1001,'Ergebnis (detailliert)'!$B$17:$B$300))</f>
        <v/>
      </c>
      <c r="K443" s="13" t="str">
        <f>IFERROR(IF(B443="","",J443*'Ergebnis (detailliert)'!G443/'Ergebnis (detailliert)'!F443),0)</f>
        <v/>
      </c>
      <c r="L443" s="56" t="str">
        <f t="shared" si="6"/>
        <v/>
      </c>
      <c r="M443" s="57" t="str">
        <f>IF(B443="","",IF(LOOKUP(B443,Stammdaten!$A$17:$A$1001,Stammdaten!$G$17:$G$1001)="Nein",0,IF(ISBLANK(Beladung!B443),"",ROUND(MIN(G443,K443)*-1,2))))</f>
        <v/>
      </c>
    </row>
    <row r="444" spans="1:13" x14ac:dyDescent="0.25">
      <c r="A444" s="142" t="str">
        <f>_xlfn.IFNA(VLOOKUP(B444,Stammdaten!$A$17:$B$300,2,FALSE),"")</f>
        <v/>
      </c>
      <c r="B444" s="125" t="str">
        <f>IF(Beladung!B444="","",Beladung!B444)</f>
        <v/>
      </c>
      <c r="C444" s="124" t="str">
        <f>IF(Beladung!C444="","",Beladung!C444)</f>
        <v/>
      </c>
      <c r="D444" s="87" t="str">
        <f>IF(ISBLANK(Beladung!B444),"",SUMIFS(Beladung!$D$17:$D$300,Beladung!$B$17:$B$300,B444))</f>
        <v/>
      </c>
      <c r="E444" s="66" t="str">
        <f>IF(ISBLANK(Beladung!B444),"",Beladung!D444)</f>
        <v/>
      </c>
      <c r="F444" s="88" t="str">
        <f>IF(ISBLANK(Beladung!B444),"",SUMIFS(Beladung!$F$17:$F$1001,Beladung!$B$17:$B$1001,'Ergebnis (detailliert)'!B444))</f>
        <v/>
      </c>
      <c r="G444" s="67" t="str">
        <f>IF(ISBLANK(Beladung!B444),"",Beladung!F444)</f>
        <v/>
      </c>
      <c r="H444" s="88" t="str">
        <f>IF(ISBLANK(Beladung!B444),"",SUMIFS(Entladung!$D$17:$D$1001,Entladung!$B$17:$B$1001,'Ergebnis (detailliert)'!B444))</f>
        <v/>
      </c>
      <c r="I444" s="89" t="str">
        <f>IF(ISBLANK(Entladung!B444),"",Entladung!D444)</f>
        <v/>
      </c>
      <c r="J444" s="88" t="str">
        <f>IF(ISBLANK(Beladung!B444),"",SUMIFS(Entladung!$F$17:$F$1001,Entladung!$B$17:$B$1001,'Ergebnis (detailliert)'!$B$17:$B$300))</f>
        <v/>
      </c>
      <c r="K444" s="13" t="str">
        <f>IFERROR(IF(B444="","",J444*'Ergebnis (detailliert)'!G444/'Ergebnis (detailliert)'!F444),0)</f>
        <v/>
      </c>
      <c r="L444" s="56" t="str">
        <f t="shared" si="6"/>
        <v/>
      </c>
      <c r="M444" s="57" t="str">
        <f>IF(B444="","",IF(LOOKUP(B444,Stammdaten!$A$17:$A$1001,Stammdaten!$G$17:$G$1001)="Nein",0,IF(ISBLANK(Beladung!B444),"",ROUND(MIN(G444,K444)*-1,2))))</f>
        <v/>
      </c>
    </row>
    <row r="445" spans="1:13" x14ac:dyDescent="0.25">
      <c r="A445" s="142" t="str">
        <f>_xlfn.IFNA(VLOOKUP(B445,Stammdaten!$A$17:$B$300,2,FALSE),"")</f>
        <v/>
      </c>
      <c r="B445" s="125" t="str">
        <f>IF(Beladung!B445="","",Beladung!B445)</f>
        <v/>
      </c>
      <c r="C445" s="124" t="str">
        <f>IF(Beladung!C445="","",Beladung!C445)</f>
        <v/>
      </c>
      <c r="D445" s="87" t="str">
        <f>IF(ISBLANK(Beladung!B445),"",SUMIFS(Beladung!$D$17:$D$300,Beladung!$B$17:$B$300,B445))</f>
        <v/>
      </c>
      <c r="E445" s="66" t="str">
        <f>IF(ISBLANK(Beladung!B445),"",Beladung!D445)</f>
        <v/>
      </c>
      <c r="F445" s="88" t="str">
        <f>IF(ISBLANK(Beladung!B445),"",SUMIFS(Beladung!$F$17:$F$1001,Beladung!$B$17:$B$1001,'Ergebnis (detailliert)'!B445))</f>
        <v/>
      </c>
      <c r="G445" s="67" t="str">
        <f>IF(ISBLANK(Beladung!B445),"",Beladung!F445)</f>
        <v/>
      </c>
      <c r="H445" s="88" t="str">
        <f>IF(ISBLANK(Beladung!B445),"",SUMIFS(Entladung!$D$17:$D$1001,Entladung!$B$17:$B$1001,'Ergebnis (detailliert)'!B445))</f>
        <v/>
      </c>
      <c r="I445" s="89" t="str">
        <f>IF(ISBLANK(Entladung!B445),"",Entladung!D445)</f>
        <v/>
      </c>
      <c r="J445" s="88" t="str">
        <f>IF(ISBLANK(Beladung!B445),"",SUMIFS(Entladung!$F$17:$F$1001,Entladung!$B$17:$B$1001,'Ergebnis (detailliert)'!$B$17:$B$300))</f>
        <v/>
      </c>
      <c r="K445" s="13" t="str">
        <f>IFERROR(IF(B445="","",J445*'Ergebnis (detailliert)'!G445/'Ergebnis (detailliert)'!F445),0)</f>
        <v/>
      </c>
      <c r="L445" s="56" t="str">
        <f t="shared" si="6"/>
        <v/>
      </c>
      <c r="M445" s="57" t="str">
        <f>IF(B445="","",IF(LOOKUP(B445,Stammdaten!$A$17:$A$1001,Stammdaten!$G$17:$G$1001)="Nein",0,IF(ISBLANK(Beladung!B445),"",ROUND(MIN(G445,K445)*-1,2))))</f>
        <v/>
      </c>
    </row>
    <row r="446" spans="1:13" x14ac:dyDescent="0.25">
      <c r="A446" s="142" t="str">
        <f>_xlfn.IFNA(VLOOKUP(B446,Stammdaten!$A$17:$B$300,2,FALSE),"")</f>
        <v/>
      </c>
      <c r="B446" s="125" t="str">
        <f>IF(Beladung!B446="","",Beladung!B446)</f>
        <v/>
      </c>
      <c r="C446" s="124" t="str">
        <f>IF(Beladung!C446="","",Beladung!C446)</f>
        <v/>
      </c>
      <c r="D446" s="87" t="str">
        <f>IF(ISBLANK(Beladung!B446),"",SUMIFS(Beladung!$D$17:$D$300,Beladung!$B$17:$B$300,B446))</f>
        <v/>
      </c>
      <c r="E446" s="66" t="str">
        <f>IF(ISBLANK(Beladung!B446),"",Beladung!D446)</f>
        <v/>
      </c>
      <c r="F446" s="88" t="str">
        <f>IF(ISBLANK(Beladung!B446),"",SUMIFS(Beladung!$F$17:$F$1001,Beladung!$B$17:$B$1001,'Ergebnis (detailliert)'!B446))</f>
        <v/>
      </c>
      <c r="G446" s="67" t="str">
        <f>IF(ISBLANK(Beladung!B446),"",Beladung!F446)</f>
        <v/>
      </c>
      <c r="H446" s="88" t="str">
        <f>IF(ISBLANK(Beladung!B446),"",SUMIFS(Entladung!$D$17:$D$1001,Entladung!$B$17:$B$1001,'Ergebnis (detailliert)'!B446))</f>
        <v/>
      </c>
      <c r="I446" s="89" t="str">
        <f>IF(ISBLANK(Entladung!B446),"",Entladung!D446)</f>
        <v/>
      </c>
      <c r="J446" s="88" t="str">
        <f>IF(ISBLANK(Beladung!B446),"",SUMIFS(Entladung!$F$17:$F$1001,Entladung!$B$17:$B$1001,'Ergebnis (detailliert)'!$B$17:$B$300))</f>
        <v/>
      </c>
      <c r="K446" s="13" t="str">
        <f>IFERROR(IF(B446="","",J446*'Ergebnis (detailliert)'!G446/'Ergebnis (detailliert)'!F446),0)</f>
        <v/>
      </c>
      <c r="L446" s="56" t="str">
        <f t="shared" si="6"/>
        <v/>
      </c>
      <c r="M446" s="57" t="str">
        <f>IF(B446="","",IF(LOOKUP(B446,Stammdaten!$A$17:$A$1001,Stammdaten!$G$17:$G$1001)="Nein",0,IF(ISBLANK(Beladung!B446),"",ROUND(MIN(G446,K446)*-1,2))))</f>
        <v/>
      </c>
    </row>
    <row r="447" spans="1:13" x14ac:dyDescent="0.25">
      <c r="A447" s="142" t="str">
        <f>_xlfn.IFNA(VLOOKUP(B447,Stammdaten!$A$17:$B$300,2,FALSE),"")</f>
        <v/>
      </c>
      <c r="B447" s="125" t="str">
        <f>IF(Beladung!B447="","",Beladung!B447)</f>
        <v/>
      </c>
      <c r="C447" s="124" t="str">
        <f>IF(Beladung!C447="","",Beladung!C447)</f>
        <v/>
      </c>
      <c r="D447" s="87" t="str">
        <f>IF(ISBLANK(Beladung!B447),"",SUMIFS(Beladung!$D$17:$D$300,Beladung!$B$17:$B$300,B447))</f>
        <v/>
      </c>
      <c r="E447" s="66" t="str">
        <f>IF(ISBLANK(Beladung!B447),"",Beladung!D447)</f>
        <v/>
      </c>
      <c r="F447" s="88" t="str">
        <f>IF(ISBLANK(Beladung!B447),"",SUMIFS(Beladung!$F$17:$F$1001,Beladung!$B$17:$B$1001,'Ergebnis (detailliert)'!B447))</f>
        <v/>
      </c>
      <c r="G447" s="67" t="str">
        <f>IF(ISBLANK(Beladung!B447),"",Beladung!F447)</f>
        <v/>
      </c>
      <c r="H447" s="88" t="str">
        <f>IF(ISBLANK(Beladung!B447),"",SUMIFS(Entladung!$D$17:$D$1001,Entladung!$B$17:$B$1001,'Ergebnis (detailliert)'!B447))</f>
        <v/>
      </c>
      <c r="I447" s="89" t="str">
        <f>IF(ISBLANK(Entladung!B447),"",Entladung!D447)</f>
        <v/>
      </c>
      <c r="J447" s="88" t="str">
        <f>IF(ISBLANK(Beladung!B447),"",SUMIFS(Entladung!$F$17:$F$1001,Entladung!$B$17:$B$1001,'Ergebnis (detailliert)'!$B$17:$B$300))</f>
        <v/>
      </c>
      <c r="K447" s="13" t="str">
        <f>IFERROR(IF(B447="","",J447*'Ergebnis (detailliert)'!G447/'Ergebnis (detailliert)'!F447),0)</f>
        <v/>
      </c>
      <c r="L447" s="56" t="str">
        <f t="shared" si="6"/>
        <v/>
      </c>
      <c r="M447" s="57" t="str">
        <f>IF(B447="","",IF(LOOKUP(B447,Stammdaten!$A$17:$A$1001,Stammdaten!$G$17:$G$1001)="Nein",0,IF(ISBLANK(Beladung!B447),"",ROUND(MIN(G447,K447)*-1,2))))</f>
        <v/>
      </c>
    </row>
    <row r="448" spans="1:13" x14ac:dyDescent="0.25">
      <c r="A448" s="142" t="str">
        <f>_xlfn.IFNA(VLOOKUP(B448,Stammdaten!$A$17:$B$300,2,FALSE),"")</f>
        <v/>
      </c>
      <c r="B448" s="125" t="str">
        <f>IF(Beladung!B448="","",Beladung!B448)</f>
        <v/>
      </c>
      <c r="C448" s="124" t="str">
        <f>IF(Beladung!C448="","",Beladung!C448)</f>
        <v/>
      </c>
      <c r="D448" s="87" t="str">
        <f>IF(ISBLANK(Beladung!B448),"",SUMIFS(Beladung!$D$17:$D$300,Beladung!$B$17:$B$300,B448))</f>
        <v/>
      </c>
      <c r="E448" s="66" t="str">
        <f>IF(ISBLANK(Beladung!B448),"",Beladung!D448)</f>
        <v/>
      </c>
      <c r="F448" s="88" t="str">
        <f>IF(ISBLANK(Beladung!B448),"",SUMIFS(Beladung!$F$17:$F$1001,Beladung!$B$17:$B$1001,'Ergebnis (detailliert)'!B448))</f>
        <v/>
      </c>
      <c r="G448" s="67" t="str">
        <f>IF(ISBLANK(Beladung!B448),"",Beladung!F448)</f>
        <v/>
      </c>
      <c r="H448" s="88" t="str">
        <f>IF(ISBLANK(Beladung!B448),"",SUMIFS(Entladung!$D$17:$D$1001,Entladung!$B$17:$B$1001,'Ergebnis (detailliert)'!B448))</f>
        <v/>
      </c>
      <c r="I448" s="89" t="str">
        <f>IF(ISBLANK(Entladung!B448),"",Entladung!D448)</f>
        <v/>
      </c>
      <c r="J448" s="88" t="str">
        <f>IF(ISBLANK(Beladung!B448),"",SUMIFS(Entladung!$F$17:$F$1001,Entladung!$B$17:$B$1001,'Ergebnis (detailliert)'!$B$17:$B$300))</f>
        <v/>
      </c>
      <c r="K448" s="13" t="str">
        <f>IFERROR(IF(B448="","",J448*'Ergebnis (detailliert)'!G448/'Ergebnis (detailliert)'!F448),0)</f>
        <v/>
      </c>
      <c r="L448" s="56" t="str">
        <f t="shared" si="6"/>
        <v/>
      </c>
      <c r="M448" s="57" t="str">
        <f>IF(B448="","",IF(LOOKUP(B448,Stammdaten!$A$17:$A$1001,Stammdaten!$G$17:$G$1001)="Nein",0,IF(ISBLANK(Beladung!B448),"",ROUND(MIN(G448,K448)*-1,2))))</f>
        <v/>
      </c>
    </row>
    <row r="449" spans="1:13" x14ac:dyDescent="0.25">
      <c r="A449" s="142" t="str">
        <f>_xlfn.IFNA(VLOOKUP(B449,Stammdaten!$A$17:$B$300,2,FALSE),"")</f>
        <v/>
      </c>
      <c r="B449" s="125" t="str">
        <f>IF(Beladung!B449="","",Beladung!B449)</f>
        <v/>
      </c>
      <c r="C449" s="124" t="str">
        <f>IF(Beladung!C449="","",Beladung!C449)</f>
        <v/>
      </c>
      <c r="D449" s="87" t="str">
        <f>IF(ISBLANK(Beladung!B449),"",SUMIFS(Beladung!$D$17:$D$300,Beladung!$B$17:$B$300,B449))</f>
        <v/>
      </c>
      <c r="E449" s="66" t="str">
        <f>IF(ISBLANK(Beladung!B449),"",Beladung!D449)</f>
        <v/>
      </c>
      <c r="F449" s="88" t="str">
        <f>IF(ISBLANK(Beladung!B449),"",SUMIFS(Beladung!$F$17:$F$1001,Beladung!$B$17:$B$1001,'Ergebnis (detailliert)'!B449))</f>
        <v/>
      </c>
      <c r="G449" s="67" t="str">
        <f>IF(ISBLANK(Beladung!B449),"",Beladung!F449)</f>
        <v/>
      </c>
      <c r="H449" s="88" t="str">
        <f>IF(ISBLANK(Beladung!B449),"",SUMIFS(Entladung!$D$17:$D$1001,Entladung!$B$17:$B$1001,'Ergebnis (detailliert)'!B449))</f>
        <v/>
      </c>
      <c r="I449" s="89" t="str">
        <f>IF(ISBLANK(Entladung!B449),"",Entladung!D449)</f>
        <v/>
      </c>
      <c r="J449" s="88" t="str">
        <f>IF(ISBLANK(Beladung!B449),"",SUMIFS(Entladung!$F$17:$F$1001,Entladung!$B$17:$B$1001,'Ergebnis (detailliert)'!$B$17:$B$300))</f>
        <v/>
      </c>
      <c r="K449" s="13" t="str">
        <f>IFERROR(IF(B449="","",J449*'Ergebnis (detailliert)'!G449/'Ergebnis (detailliert)'!F449),0)</f>
        <v/>
      </c>
      <c r="L449" s="56" t="str">
        <f t="shared" si="6"/>
        <v/>
      </c>
      <c r="M449" s="57" t="str">
        <f>IF(B449="","",IF(LOOKUP(B449,Stammdaten!$A$17:$A$1001,Stammdaten!$G$17:$G$1001)="Nein",0,IF(ISBLANK(Beladung!B449),"",ROUND(MIN(G449,K449)*-1,2))))</f>
        <v/>
      </c>
    </row>
    <row r="450" spans="1:13" x14ac:dyDescent="0.25">
      <c r="A450" s="142" t="str">
        <f>_xlfn.IFNA(VLOOKUP(B450,Stammdaten!$A$17:$B$300,2,FALSE),"")</f>
        <v/>
      </c>
      <c r="B450" s="125" t="str">
        <f>IF(Beladung!B450="","",Beladung!B450)</f>
        <v/>
      </c>
      <c r="C450" s="124" t="str">
        <f>IF(Beladung!C450="","",Beladung!C450)</f>
        <v/>
      </c>
      <c r="D450" s="87" t="str">
        <f>IF(ISBLANK(Beladung!B450),"",SUMIFS(Beladung!$D$17:$D$300,Beladung!$B$17:$B$300,B450))</f>
        <v/>
      </c>
      <c r="E450" s="66" t="str">
        <f>IF(ISBLANK(Beladung!B450),"",Beladung!D450)</f>
        <v/>
      </c>
      <c r="F450" s="88" t="str">
        <f>IF(ISBLANK(Beladung!B450),"",SUMIFS(Beladung!$F$17:$F$1001,Beladung!$B$17:$B$1001,'Ergebnis (detailliert)'!B450))</f>
        <v/>
      </c>
      <c r="G450" s="67" t="str">
        <f>IF(ISBLANK(Beladung!B450),"",Beladung!F450)</f>
        <v/>
      </c>
      <c r="H450" s="88" t="str">
        <f>IF(ISBLANK(Beladung!B450),"",SUMIFS(Entladung!$D$17:$D$1001,Entladung!$B$17:$B$1001,'Ergebnis (detailliert)'!B450))</f>
        <v/>
      </c>
      <c r="I450" s="89" t="str">
        <f>IF(ISBLANK(Entladung!B450),"",Entladung!D450)</f>
        <v/>
      </c>
      <c r="J450" s="88" t="str">
        <f>IF(ISBLANK(Beladung!B450),"",SUMIFS(Entladung!$F$17:$F$1001,Entladung!$B$17:$B$1001,'Ergebnis (detailliert)'!$B$17:$B$300))</f>
        <v/>
      </c>
      <c r="K450" s="13" t="str">
        <f>IFERROR(IF(B450="","",J450*'Ergebnis (detailliert)'!G450/'Ergebnis (detailliert)'!F450),0)</f>
        <v/>
      </c>
      <c r="L450" s="56" t="str">
        <f t="shared" si="6"/>
        <v/>
      </c>
      <c r="M450" s="57" t="str">
        <f>IF(B450="","",IF(LOOKUP(B450,Stammdaten!$A$17:$A$1001,Stammdaten!$G$17:$G$1001)="Nein",0,IF(ISBLANK(Beladung!B450),"",ROUND(MIN(G450,K450)*-1,2))))</f>
        <v/>
      </c>
    </row>
    <row r="451" spans="1:13" x14ac:dyDescent="0.25">
      <c r="A451" s="142" t="str">
        <f>_xlfn.IFNA(VLOOKUP(B451,Stammdaten!$A$17:$B$300,2,FALSE),"")</f>
        <v/>
      </c>
      <c r="B451" s="125" t="str">
        <f>IF(Beladung!B451="","",Beladung!B451)</f>
        <v/>
      </c>
      <c r="C451" s="124" t="str">
        <f>IF(Beladung!C451="","",Beladung!C451)</f>
        <v/>
      </c>
      <c r="D451" s="87" t="str">
        <f>IF(ISBLANK(Beladung!B451),"",SUMIFS(Beladung!$D$17:$D$300,Beladung!$B$17:$B$300,B451))</f>
        <v/>
      </c>
      <c r="E451" s="66" t="str">
        <f>IF(ISBLANK(Beladung!B451),"",Beladung!D451)</f>
        <v/>
      </c>
      <c r="F451" s="88" t="str">
        <f>IF(ISBLANK(Beladung!B451),"",SUMIFS(Beladung!$F$17:$F$1001,Beladung!$B$17:$B$1001,'Ergebnis (detailliert)'!B451))</f>
        <v/>
      </c>
      <c r="G451" s="67" t="str">
        <f>IF(ISBLANK(Beladung!B451),"",Beladung!F451)</f>
        <v/>
      </c>
      <c r="H451" s="88" t="str">
        <f>IF(ISBLANK(Beladung!B451),"",SUMIFS(Entladung!$D$17:$D$1001,Entladung!$B$17:$B$1001,'Ergebnis (detailliert)'!B451))</f>
        <v/>
      </c>
      <c r="I451" s="89" t="str">
        <f>IF(ISBLANK(Entladung!B451),"",Entladung!D451)</f>
        <v/>
      </c>
      <c r="J451" s="88" t="str">
        <f>IF(ISBLANK(Beladung!B451),"",SUMIFS(Entladung!$F$17:$F$1001,Entladung!$B$17:$B$1001,'Ergebnis (detailliert)'!$B$17:$B$300))</f>
        <v/>
      </c>
      <c r="K451" s="13" t="str">
        <f>IFERROR(IF(B451="","",J451*'Ergebnis (detailliert)'!G451/'Ergebnis (detailliert)'!F451),0)</f>
        <v/>
      </c>
      <c r="L451" s="56" t="str">
        <f t="shared" si="6"/>
        <v/>
      </c>
      <c r="M451" s="57" t="str">
        <f>IF(B451="","",IF(LOOKUP(B451,Stammdaten!$A$17:$A$1001,Stammdaten!$G$17:$G$1001)="Nein",0,IF(ISBLANK(Beladung!B451),"",ROUND(MIN(G451,K451)*-1,2))))</f>
        <v/>
      </c>
    </row>
    <row r="452" spans="1:13" x14ac:dyDescent="0.25">
      <c r="A452" s="142" t="str">
        <f>_xlfn.IFNA(VLOOKUP(B452,Stammdaten!$A$17:$B$300,2,FALSE),"")</f>
        <v/>
      </c>
      <c r="B452" s="125" t="str">
        <f>IF(Beladung!B452="","",Beladung!B452)</f>
        <v/>
      </c>
      <c r="C452" s="124" t="str">
        <f>IF(Beladung!C452="","",Beladung!C452)</f>
        <v/>
      </c>
      <c r="D452" s="87" t="str">
        <f>IF(ISBLANK(Beladung!B452),"",SUMIFS(Beladung!$D$17:$D$300,Beladung!$B$17:$B$300,B452))</f>
        <v/>
      </c>
      <c r="E452" s="66" t="str">
        <f>IF(ISBLANK(Beladung!B452),"",Beladung!D452)</f>
        <v/>
      </c>
      <c r="F452" s="88" t="str">
        <f>IF(ISBLANK(Beladung!B452),"",SUMIFS(Beladung!$F$17:$F$1001,Beladung!$B$17:$B$1001,'Ergebnis (detailliert)'!B452))</f>
        <v/>
      </c>
      <c r="G452" s="67" t="str">
        <f>IF(ISBLANK(Beladung!B452),"",Beladung!F452)</f>
        <v/>
      </c>
      <c r="H452" s="88" t="str">
        <f>IF(ISBLANK(Beladung!B452),"",SUMIFS(Entladung!$D$17:$D$1001,Entladung!$B$17:$B$1001,'Ergebnis (detailliert)'!B452))</f>
        <v/>
      </c>
      <c r="I452" s="89" t="str">
        <f>IF(ISBLANK(Entladung!B452),"",Entladung!D452)</f>
        <v/>
      </c>
      <c r="J452" s="88" t="str">
        <f>IF(ISBLANK(Beladung!B452),"",SUMIFS(Entladung!$F$17:$F$1001,Entladung!$B$17:$B$1001,'Ergebnis (detailliert)'!$B$17:$B$300))</f>
        <v/>
      </c>
      <c r="K452" s="13" t="str">
        <f>IFERROR(IF(B452="","",J452*'Ergebnis (detailliert)'!G452/'Ergebnis (detailliert)'!F452),0)</f>
        <v/>
      </c>
      <c r="L452" s="56" t="str">
        <f t="shared" si="6"/>
        <v/>
      </c>
      <c r="M452" s="57" t="str">
        <f>IF(B452="","",IF(LOOKUP(B452,Stammdaten!$A$17:$A$1001,Stammdaten!$G$17:$G$1001)="Nein",0,IF(ISBLANK(Beladung!B452),"",ROUND(MIN(G452,K452)*-1,2))))</f>
        <v/>
      </c>
    </row>
    <row r="453" spans="1:13" x14ac:dyDescent="0.25">
      <c r="A453" s="142" t="str">
        <f>_xlfn.IFNA(VLOOKUP(B453,Stammdaten!$A$17:$B$300,2,FALSE),"")</f>
        <v/>
      </c>
      <c r="B453" s="125" t="str">
        <f>IF(Beladung!B453="","",Beladung!B453)</f>
        <v/>
      </c>
      <c r="C453" s="124" t="str">
        <f>IF(Beladung!C453="","",Beladung!C453)</f>
        <v/>
      </c>
      <c r="D453" s="87" t="str">
        <f>IF(ISBLANK(Beladung!B453),"",SUMIFS(Beladung!$D$17:$D$300,Beladung!$B$17:$B$300,B453))</f>
        <v/>
      </c>
      <c r="E453" s="66" t="str">
        <f>IF(ISBLANK(Beladung!B453),"",Beladung!D453)</f>
        <v/>
      </c>
      <c r="F453" s="88" t="str">
        <f>IF(ISBLANK(Beladung!B453),"",SUMIFS(Beladung!$F$17:$F$1001,Beladung!$B$17:$B$1001,'Ergebnis (detailliert)'!B453))</f>
        <v/>
      </c>
      <c r="G453" s="67" t="str">
        <f>IF(ISBLANK(Beladung!B453),"",Beladung!F453)</f>
        <v/>
      </c>
      <c r="H453" s="88" t="str">
        <f>IF(ISBLANK(Beladung!B453),"",SUMIFS(Entladung!$D$17:$D$1001,Entladung!$B$17:$B$1001,'Ergebnis (detailliert)'!B453))</f>
        <v/>
      </c>
      <c r="I453" s="89" t="str">
        <f>IF(ISBLANK(Entladung!B453),"",Entladung!D453)</f>
        <v/>
      </c>
      <c r="J453" s="88" t="str">
        <f>IF(ISBLANK(Beladung!B453),"",SUMIFS(Entladung!$F$17:$F$1001,Entladung!$B$17:$B$1001,'Ergebnis (detailliert)'!$B$17:$B$300))</f>
        <v/>
      </c>
      <c r="K453" s="13" t="str">
        <f>IFERROR(IF(B453="","",J453*'Ergebnis (detailliert)'!G453/'Ergebnis (detailliert)'!F453),0)</f>
        <v/>
      </c>
      <c r="L453" s="56" t="str">
        <f t="shared" si="6"/>
        <v/>
      </c>
      <c r="M453" s="57" t="str">
        <f>IF(B453="","",IF(LOOKUP(B453,Stammdaten!$A$17:$A$1001,Stammdaten!$G$17:$G$1001)="Nein",0,IF(ISBLANK(Beladung!B453),"",ROUND(MIN(G453,K453)*-1,2))))</f>
        <v/>
      </c>
    </row>
    <row r="454" spans="1:13" x14ac:dyDescent="0.25">
      <c r="A454" s="142" t="str">
        <f>_xlfn.IFNA(VLOOKUP(B454,Stammdaten!$A$17:$B$300,2,FALSE),"")</f>
        <v/>
      </c>
      <c r="B454" s="125" t="str">
        <f>IF(Beladung!B454="","",Beladung!B454)</f>
        <v/>
      </c>
      <c r="C454" s="124" t="str">
        <f>IF(Beladung!C454="","",Beladung!C454)</f>
        <v/>
      </c>
      <c r="D454" s="87" t="str">
        <f>IF(ISBLANK(Beladung!B454),"",SUMIFS(Beladung!$D$17:$D$300,Beladung!$B$17:$B$300,B454))</f>
        <v/>
      </c>
      <c r="E454" s="66" t="str">
        <f>IF(ISBLANK(Beladung!B454),"",Beladung!D454)</f>
        <v/>
      </c>
      <c r="F454" s="88" t="str">
        <f>IF(ISBLANK(Beladung!B454),"",SUMIFS(Beladung!$F$17:$F$1001,Beladung!$B$17:$B$1001,'Ergebnis (detailliert)'!B454))</f>
        <v/>
      </c>
      <c r="G454" s="67" t="str">
        <f>IF(ISBLANK(Beladung!B454),"",Beladung!F454)</f>
        <v/>
      </c>
      <c r="H454" s="88" t="str">
        <f>IF(ISBLANK(Beladung!B454),"",SUMIFS(Entladung!$D$17:$D$1001,Entladung!$B$17:$B$1001,'Ergebnis (detailliert)'!B454))</f>
        <v/>
      </c>
      <c r="I454" s="89" t="str">
        <f>IF(ISBLANK(Entladung!B454),"",Entladung!D454)</f>
        <v/>
      </c>
      <c r="J454" s="88" t="str">
        <f>IF(ISBLANK(Beladung!B454),"",SUMIFS(Entladung!$F$17:$F$1001,Entladung!$B$17:$B$1001,'Ergebnis (detailliert)'!$B$17:$B$300))</f>
        <v/>
      </c>
      <c r="K454" s="13" t="str">
        <f>IFERROR(IF(B454="","",J454*'Ergebnis (detailliert)'!G454/'Ergebnis (detailliert)'!F454),0)</f>
        <v/>
      </c>
      <c r="L454" s="56" t="str">
        <f t="shared" si="6"/>
        <v/>
      </c>
      <c r="M454" s="57" t="str">
        <f>IF(B454="","",IF(LOOKUP(B454,Stammdaten!$A$17:$A$1001,Stammdaten!$G$17:$G$1001)="Nein",0,IF(ISBLANK(Beladung!B454),"",ROUND(MIN(G454,K454)*-1,2))))</f>
        <v/>
      </c>
    </row>
    <row r="455" spans="1:13" x14ac:dyDescent="0.25">
      <c r="A455" s="142" t="str">
        <f>_xlfn.IFNA(VLOOKUP(B455,Stammdaten!$A$17:$B$300,2,FALSE),"")</f>
        <v/>
      </c>
      <c r="B455" s="125" t="str">
        <f>IF(Beladung!B455="","",Beladung!B455)</f>
        <v/>
      </c>
      <c r="C455" s="124" t="str">
        <f>IF(Beladung!C455="","",Beladung!C455)</f>
        <v/>
      </c>
      <c r="D455" s="87" t="str">
        <f>IF(ISBLANK(Beladung!B455),"",SUMIFS(Beladung!$D$17:$D$300,Beladung!$B$17:$B$300,B455))</f>
        <v/>
      </c>
      <c r="E455" s="66" t="str">
        <f>IF(ISBLANK(Beladung!B455),"",Beladung!D455)</f>
        <v/>
      </c>
      <c r="F455" s="88" t="str">
        <f>IF(ISBLANK(Beladung!B455),"",SUMIFS(Beladung!$F$17:$F$1001,Beladung!$B$17:$B$1001,'Ergebnis (detailliert)'!B455))</f>
        <v/>
      </c>
      <c r="G455" s="67" t="str">
        <f>IF(ISBLANK(Beladung!B455),"",Beladung!F455)</f>
        <v/>
      </c>
      <c r="H455" s="88" t="str">
        <f>IF(ISBLANK(Beladung!B455),"",SUMIFS(Entladung!$D$17:$D$1001,Entladung!$B$17:$B$1001,'Ergebnis (detailliert)'!B455))</f>
        <v/>
      </c>
      <c r="I455" s="89" t="str">
        <f>IF(ISBLANK(Entladung!B455),"",Entladung!D455)</f>
        <v/>
      </c>
      <c r="J455" s="88" t="str">
        <f>IF(ISBLANK(Beladung!B455),"",SUMIFS(Entladung!$F$17:$F$1001,Entladung!$B$17:$B$1001,'Ergebnis (detailliert)'!$B$17:$B$300))</f>
        <v/>
      </c>
      <c r="K455" s="13" t="str">
        <f>IFERROR(IF(B455="","",J455*'Ergebnis (detailliert)'!G455/'Ergebnis (detailliert)'!F455),0)</f>
        <v/>
      </c>
      <c r="L455" s="56" t="str">
        <f t="shared" si="6"/>
        <v/>
      </c>
      <c r="M455" s="57" t="str">
        <f>IF(B455="","",IF(LOOKUP(B455,Stammdaten!$A$17:$A$1001,Stammdaten!$G$17:$G$1001)="Nein",0,IF(ISBLANK(Beladung!B455),"",ROUND(MIN(G455,K455)*-1,2))))</f>
        <v/>
      </c>
    </row>
    <row r="456" spans="1:13" x14ac:dyDescent="0.25">
      <c r="A456" s="142" t="str">
        <f>_xlfn.IFNA(VLOOKUP(B456,Stammdaten!$A$17:$B$300,2,FALSE),"")</f>
        <v/>
      </c>
      <c r="B456" s="125" t="str">
        <f>IF(Beladung!B456="","",Beladung!B456)</f>
        <v/>
      </c>
      <c r="C456" s="124" t="str">
        <f>IF(Beladung!C456="","",Beladung!C456)</f>
        <v/>
      </c>
      <c r="D456" s="87" t="str">
        <f>IF(ISBLANK(Beladung!B456),"",SUMIFS(Beladung!$D$17:$D$300,Beladung!$B$17:$B$300,B456))</f>
        <v/>
      </c>
      <c r="E456" s="66" t="str">
        <f>IF(ISBLANK(Beladung!B456),"",Beladung!D456)</f>
        <v/>
      </c>
      <c r="F456" s="88" t="str">
        <f>IF(ISBLANK(Beladung!B456),"",SUMIFS(Beladung!$F$17:$F$1001,Beladung!$B$17:$B$1001,'Ergebnis (detailliert)'!B456))</f>
        <v/>
      </c>
      <c r="G456" s="67" t="str">
        <f>IF(ISBLANK(Beladung!B456),"",Beladung!F456)</f>
        <v/>
      </c>
      <c r="H456" s="88" t="str">
        <f>IF(ISBLANK(Beladung!B456),"",SUMIFS(Entladung!$D$17:$D$1001,Entladung!$B$17:$B$1001,'Ergebnis (detailliert)'!B456))</f>
        <v/>
      </c>
      <c r="I456" s="89" t="str">
        <f>IF(ISBLANK(Entladung!B456),"",Entladung!D456)</f>
        <v/>
      </c>
      <c r="J456" s="88" t="str">
        <f>IF(ISBLANK(Beladung!B456),"",SUMIFS(Entladung!$F$17:$F$1001,Entladung!$B$17:$B$1001,'Ergebnis (detailliert)'!$B$17:$B$300))</f>
        <v/>
      </c>
      <c r="K456" s="13" t="str">
        <f>IFERROR(IF(B456="","",J456*'Ergebnis (detailliert)'!G456/'Ergebnis (detailliert)'!F456),0)</f>
        <v/>
      </c>
      <c r="L456" s="56" t="str">
        <f t="shared" si="6"/>
        <v/>
      </c>
      <c r="M456" s="57" t="str">
        <f>IF(B456="","",IF(LOOKUP(B456,Stammdaten!$A$17:$A$1001,Stammdaten!$G$17:$G$1001)="Nein",0,IF(ISBLANK(Beladung!B456),"",ROUND(MIN(G456,K456)*-1,2))))</f>
        <v/>
      </c>
    </row>
    <row r="457" spans="1:13" x14ac:dyDescent="0.25">
      <c r="A457" s="142" t="str">
        <f>_xlfn.IFNA(VLOOKUP(B457,Stammdaten!$A$17:$B$300,2,FALSE),"")</f>
        <v/>
      </c>
      <c r="B457" s="125" t="str">
        <f>IF(Beladung!B457="","",Beladung!B457)</f>
        <v/>
      </c>
      <c r="C457" s="124" t="str">
        <f>IF(Beladung!C457="","",Beladung!C457)</f>
        <v/>
      </c>
      <c r="D457" s="87" t="str">
        <f>IF(ISBLANK(Beladung!B457),"",SUMIFS(Beladung!$D$17:$D$300,Beladung!$B$17:$B$300,B457))</f>
        <v/>
      </c>
      <c r="E457" s="66" t="str">
        <f>IF(ISBLANK(Beladung!B457),"",Beladung!D457)</f>
        <v/>
      </c>
      <c r="F457" s="88" t="str">
        <f>IF(ISBLANK(Beladung!B457),"",SUMIFS(Beladung!$F$17:$F$1001,Beladung!$B$17:$B$1001,'Ergebnis (detailliert)'!B457))</f>
        <v/>
      </c>
      <c r="G457" s="67" t="str">
        <f>IF(ISBLANK(Beladung!B457),"",Beladung!F457)</f>
        <v/>
      </c>
      <c r="H457" s="88" t="str">
        <f>IF(ISBLANK(Beladung!B457),"",SUMIFS(Entladung!$D$17:$D$1001,Entladung!$B$17:$B$1001,'Ergebnis (detailliert)'!B457))</f>
        <v/>
      </c>
      <c r="I457" s="89" t="str">
        <f>IF(ISBLANK(Entladung!B457),"",Entladung!D457)</f>
        <v/>
      </c>
      <c r="J457" s="88" t="str">
        <f>IF(ISBLANK(Beladung!B457),"",SUMIFS(Entladung!$F$17:$F$1001,Entladung!$B$17:$B$1001,'Ergebnis (detailliert)'!$B$17:$B$300))</f>
        <v/>
      </c>
      <c r="K457" s="13" t="str">
        <f>IFERROR(IF(B457="","",J457*'Ergebnis (detailliert)'!G457/'Ergebnis (detailliert)'!F457),0)</f>
        <v/>
      </c>
      <c r="L457" s="56" t="str">
        <f t="shared" si="6"/>
        <v/>
      </c>
      <c r="M457" s="57" t="str">
        <f>IF(B457="","",IF(LOOKUP(B457,Stammdaten!$A$17:$A$1001,Stammdaten!$G$17:$G$1001)="Nein",0,IF(ISBLANK(Beladung!B457),"",ROUND(MIN(G457,K457)*-1,2))))</f>
        <v/>
      </c>
    </row>
    <row r="458" spans="1:13" x14ac:dyDescent="0.25">
      <c r="A458" s="142" t="str">
        <f>_xlfn.IFNA(VLOOKUP(B458,Stammdaten!$A$17:$B$300,2,FALSE),"")</f>
        <v/>
      </c>
      <c r="B458" s="125" t="str">
        <f>IF(Beladung!B458="","",Beladung!B458)</f>
        <v/>
      </c>
      <c r="C458" s="124" t="str">
        <f>IF(Beladung!C458="","",Beladung!C458)</f>
        <v/>
      </c>
      <c r="D458" s="87" t="str">
        <f>IF(ISBLANK(Beladung!B458),"",SUMIFS(Beladung!$D$17:$D$300,Beladung!$B$17:$B$300,B458))</f>
        <v/>
      </c>
      <c r="E458" s="66" t="str">
        <f>IF(ISBLANK(Beladung!B458),"",Beladung!D458)</f>
        <v/>
      </c>
      <c r="F458" s="88" t="str">
        <f>IF(ISBLANK(Beladung!B458),"",SUMIFS(Beladung!$F$17:$F$1001,Beladung!$B$17:$B$1001,'Ergebnis (detailliert)'!B458))</f>
        <v/>
      </c>
      <c r="G458" s="67" t="str">
        <f>IF(ISBLANK(Beladung!B458),"",Beladung!F458)</f>
        <v/>
      </c>
      <c r="H458" s="88" t="str">
        <f>IF(ISBLANK(Beladung!B458),"",SUMIFS(Entladung!$D$17:$D$1001,Entladung!$B$17:$B$1001,'Ergebnis (detailliert)'!B458))</f>
        <v/>
      </c>
      <c r="I458" s="89" t="str">
        <f>IF(ISBLANK(Entladung!B458),"",Entladung!D458)</f>
        <v/>
      </c>
      <c r="J458" s="88" t="str">
        <f>IF(ISBLANK(Beladung!B458),"",SUMIFS(Entladung!$F$17:$F$1001,Entladung!$B$17:$B$1001,'Ergebnis (detailliert)'!$B$17:$B$300))</f>
        <v/>
      </c>
      <c r="K458" s="13" t="str">
        <f>IFERROR(IF(B458="","",J458*'Ergebnis (detailliert)'!G458/'Ergebnis (detailliert)'!F458),0)</f>
        <v/>
      </c>
      <c r="L458" s="56" t="str">
        <f t="shared" si="6"/>
        <v/>
      </c>
      <c r="M458" s="57" t="str">
        <f>IF(B458="","",IF(LOOKUP(B458,Stammdaten!$A$17:$A$1001,Stammdaten!$G$17:$G$1001)="Nein",0,IF(ISBLANK(Beladung!B458),"",ROUND(MIN(G458,K458)*-1,2))))</f>
        <v/>
      </c>
    </row>
    <row r="459" spans="1:13" x14ac:dyDescent="0.25">
      <c r="A459" s="142" t="str">
        <f>_xlfn.IFNA(VLOOKUP(B459,Stammdaten!$A$17:$B$300,2,FALSE),"")</f>
        <v/>
      </c>
      <c r="B459" s="125" t="str">
        <f>IF(Beladung!B459="","",Beladung!B459)</f>
        <v/>
      </c>
      <c r="C459" s="124" t="str">
        <f>IF(Beladung!C459="","",Beladung!C459)</f>
        <v/>
      </c>
      <c r="D459" s="87" t="str">
        <f>IF(ISBLANK(Beladung!B459),"",SUMIFS(Beladung!$D$17:$D$300,Beladung!$B$17:$B$300,B459))</f>
        <v/>
      </c>
      <c r="E459" s="66" t="str">
        <f>IF(ISBLANK(Beladung!B459),"",Beladung!D459)</f>
        <v/>
      </c>
      <c r="F459" s="88" t="str">
        <f>IF(ISBLANK(Beladung!B459),"",SUMIFS(Beladung!$F$17:$F$1001,Beladung!$B$17:$B$1001,'Ergebnis (detailliert)'!B459))</f>
        <v/>
      </c>
      <c r="G459" s="67" t="str">
        <f>IF(ISBLANK(Beladung!B459),"",Beladung!F459)</f>
        <v/>
      </c>
      <c r="H459" s="88" t="str">
        <f>IF(ISBLANK(Beladung!B459),"",SUMIFS(Entladung!$D$17:$D$1001,Entladung!$B$17:$B$1001,'Ergebnis (detailliert)'!B459))</f>
        <v/>
      </c>
      <c r="I459" s="89" t="str">
        <f>IF(ISBLANK(Entladung!B459),"",Entladung!D459)</f>
        <v/>
      </c>
      <c r="J459" s="88" t="str">
        <f>IF(ISBLANK(Beladung!B459),"",SUMIFS(Entladung!$F$17:$F$1001,Entladung!$B$17:$B$1001,'Ergebnis (detailliert)'!$B$17:$B$300))</f>
        <v/>
      </c>
      <c r="K459" s="13" t="str">
        <f>IFERROR(IF(B459="","",J459*'Ergebnis (detailliert)'!G459/'Ergebnis (detailliert)'!F459),0)</f>
        <v/>
      </c>
      <c r="L459" s="56" t="str">
        <f t="shared" si="6"/>
        <v/>
      </c>
      <c r="M459" s="57" t="str">
        <f>IF(B459="","",IF(LOOKUP(B459,Stammdaten!$A$17:$A$1001,Stammdaten!$G$17:$G$1001)="Nein",0,IF(ISBLANK(Beladung!B459),"",ROUND(MIN(G459,K459)*-1,2))))</f>
        <v/>
      </c>
    </row>
    <row r="460" spans="1:13" x14ac:dyDescent="0.25">
      <c r="A460" s="142" t="str">
        <f>_xlfn.IFNA(VLOOKUP(B460,Stammdaten!$A$17:$B$300,2,FALSE),"")</f>
        <v/>
      </c>
      <c r="B460" s="125" t="str">
        <f>IF(Beladung!B460="","",Beladung!B460)</f>
        <v/>
      </c>
      <c r="C460" s="124" t="str">
        <f>IF(Beladung!C460="","",Beladung!C460)</f>
        <v/>
      </c>
      <c r="D460" s="87" t="str">
        <f>IF(ISBLANK(Beladung!B460),"",SUMIFS(Beladung!$D$17:$D$300,Beladung!$B$17:$B$300,B460))</f>
        <v/>
      </c>
      <c r="E460" s="66" t="str">
        <f>IF(ISBLANK(Beladung!B460),"",Beladung!D460)</f>
        <v/>
      </c>
      <c r="F460" s="88" t="str">
        <f>IF(ISBLANK(Beladung!B460),"",SUMIFS(Beladung!$F$17:$F$1001,Beladung!$B$17:$B$1001,'Ergebnis (detailliert)'!B460))</f>
        <v/>
      </c>
      <c r="G460" s="67" t="str">
        <f>IF(ISBLANK(Beladung!B460),"",Beladung!F460)</f>
        <v/>
      </c>
      <c r="H460" s="88" t="str">
        <f>IF(ISBLANK(Beladung!B460),"",SUMIFS(Entladung!$D$17:$D$1001,Entladung!$B$17:$B$1001,'Ergebnis (detailliert)'!B460))</f>
        <v/>
      </c>
      <c r="I460" s="89" t="str">
        <f>IF(ISBLANK(Entladung!B460),"",Entladung!D460)</f>
        <v/>
      </c>
      <c r="J460" s="88" t="str">
        <f>IF(ISBLANK(Beladung!B460),"",SUMIFS(Entladung!$F$17:$F$1001,Entladung!$B$17:$B$1001,'Ergebnis (detailliert)'!$B$17:$B$300))</f>
        <v/>
      </c>
      <c r="K460" s="13" t="str">
        <f>IFERROR(IF(B460="","",J460*'Ergebnis (detailliert)'!G460/'Ergebnis (detailliert)'!F460),0)</f>
        <v/>
      </c>
      <c r="L460" s="56" t="str">
        <f t="shared" si="6"/>
        <v/>
      </c>
      <c r="M460" s="57" t="str">
        <f>IF(B460="","",IF(LOOKUP(B460,Stammdaten!$A$17:$A$1001,Stammdaten!$G$17:$G$1001)="Nein",0,IF(ISBLANK(Beladung!B460),"",ROUND(MIN(G460,K460)*-1,2))))</f>
        <v/>
      </c>
    </row>
    <row r="461" spans="1:13" x14ac:dyDescent="0.25">
      <c r="A461" s="142" t="str">
        <f>_xlfn.IFNA(VLOOKUP(B461,Stammdaten!$A$17:$B$300,2,FALSE),"")</f>
        <v/>
      </c>
      <c r="B461" s="125" t="str">
        <f>IF(Beladung!B461="","",Beladung!B461)</f>
        <v/>
      </c>
      <c r="C461" s="124" t="str">
        <f>IF(Beladung!C461="","",Beladung!C461)</f>
        <v/>
      </c>
      <c r="D461" s="87" t="str">
        <f>IF(ISBLANK(Beladung!B461),"",SUMIFS(Beladung!$D$17:$D$300,Beladung!$B$17:$B$300,B461))</f>
        <v/>
      </c>
      <c r="E461" s="66" t="str">
        <f>IF(ISBLANK(Beladung!B461),"",Beladung!D461)</f>
        <v/>
      </c>
      <c r="F461" s="88" t="str">
        <f>IF(ISBLANK(Beladung!B461),"",SUMIFS(Beladung!$F$17:$F$1001,Beladung!$B$17:$B$1001,'Ergebnis (detailliert)'!B461))</f>
        <v/>
      </c>
      <c r="G461" s="67" t="str">
        <f>IF(ISBLANK(Beladung!B461),"",Beladung!F461)</f>
        <v/>
      </c>
      <c r="H461" s="88" t="str">
        <f>IF(ISBLANK(Beladung!B461),"",SUMIFS(Entladung!$D$17:$D$1001,Entladung!$B$17:$B$1001,'Ergebnis (detailliert)'!B461))</f>
        <v/>
      </c>
      <c r="I461" s="89" t="str">
        <f>IF(ISBLANK(Entladung!B461),"",Entladung!D461)</f>
        <v/>
      </c>
      <c r="J461" s="88" t="str">
        <f>IF(ISBLANK(Beladung!B461),"",SUMIFS(Entladung!$F$17:$F$1001,Entladung!$B$17:$B$1001,'Ergebnis (detailliert)'!$B$17:$B$300))</f>
        <v/>
      </c>
      <c r="K461" s="13" t="str">
        <f>IFERROR(IF(B461="","",J461*'Ergebnis (detailliert)'!G461/'Ergebnis (detailliert)'!F461),0)</f>
        <v/>
      </c>
      <c r="L461" s="56" t="str">
        <f t="shared" si="6"/>
        <v/>
      </c>
      <c r="M461" s="57" t="str">
        <f>IF(B461="","",IF(LOOKUP(B461,Stammdaten!$A$17:$A$1001,Stammdaten!$G$17:$G$1001)="Nein",0,IF(ISBLANK(Beladung!B461),"",ROUND(MIN(G461,K461)*-1,2))))</f>
        <v/>
      </c>
    </row>
    <row r="462" spans="1:13" x14ac:dyDescent="0.25">
      <c r="A462" s="142" t="str">
        <f>_xlfn.IFNA(VLOOKUP(B462,Stammdaten!$A$17:$B$300,2,FALSE),"")</f>
        <v/>
      </c>
      <c r="B462" s="125" t="str">
        <f>IF(Beladung!B462="","",Beladung!B462)</f>
        <v/>
      </c>
      <c r="C462" s="124" t="str">
        <f>IF(Beladung!C462="","",Beladung!C462)</f>
        <v/>
      </c>
      <c r="D462" s="87" t="str">
        <f>IF(ISBLANK(Beladung!B462),"",SUMIFS(Beladung!$D$17:$D$300,Beladung!$B$17:$B$300,B462))</f>
        <v/>
      </c>
      <c r="E462" s="66" t="str">
        <f>IF(ISBLANK(Beladung!B462),"",Beladung!D462)</f>
        <v/>
      </c>
      <c r="F462" s="88" t="str">
        <f>IF(ISBLANK(Beladung!B462),"",SUMIFS(Beladung!$F$17:$F$1001,Beladung!$B$17:$B$1001,'Ergebnis (detailliert)'!B462))</f>
        <v/>
      </c>
      <c r="G462" s="67" t="str">
        <f>IF(ISBLANK(Beladung!B462),"",Beladung!F462)</f>
        <v/>
      </c>
      <c r="H462" s="88" t="str">
        <f>IF(ISBLANK(Beladung!B462),"",SUMIFS(Entladung!$D$17:$D$1001,Entladung!$B$17:$B$1001,'Ergebnis (detailliert)'!B462))</f>
        <v/>
      </c>
      <c r="I462" s="89" t="str">
        <f>IF(ISBLANK(Entladung!B462),"",Entladung!D462)</f>
        <v/>
      </c>
      <c r="J462" s="88" t="str">
        <f>IF(ISBLANK(Beladung!B462),"",SUMIFS(Entladung!$F$17:$F$1001,Entladung!$B$17:$B$1001,'Ergebnis (detailliert)'!$B$17:$B$300))</f>
        <v/>
      </c>
      <c r="K462" s="13" t="str">
        <f>IFERROR(IF(B462="","",J462*'Ergebnis (detailliert)'!G462/'Ergebnis (detailliert)'!F462),0)</f>
        <v/>
      </c>
      <c r="L462" s="56" t="str">
        <f t="shared" si="6"/>
        <v/>
      </c>
      <c r="M462" s="57" t="str">
        <f>IF(B462="","",IF(LOOKUP(B462,Stammdaten!$A$17:$A$1001,Stammdaten!$G$17:$G$1001)="Nein",0,IF(ISBLANK(Beladung!B462),"",ROUND(MIN(G462,K462)*-1,2))))</f>
        <v/>
      </c>
    </row>
    <row r="463" spans="1:13" x14ac:dyDescent="0.25">
      <c r="A463" s="142" t="str">
        <f>_xlfn.IFNA(VLOOKUP(B463,Stammdaten!$A$17:$B$300,2,FALSE),"")</f>
        <v/>
      </c>
      <c r="B463" s="125" t="str">
        <f>IF(Beladung!B463="","",Beladung!B463)</f>
        <v/>
      </c>
      <c r="C463" s="124" t="str">
        <f>IF(Beladung!C463="","",Beladung!C463)</f>
        <v/>
      </c>
      <c r="D463" s="87" t="str">
        <f>IF(ISBLANK(Beladung!B463),"",SUMIFS(Beladung!$D$17:$D$300,Beladung!$B$17:$B$300,B463))</f>
        <v/>
      </c>
      <c r="E463" s="66" t="str">
        <f>IF(ISBLANK(Beladung!B463),"",Beladung!D463)</f>
        <v/>
      </c>
      <c r="F463" s="88" t="str">
        <f>IF(ISBLANK(Beladung!B463),"",SUMIFS(Beladung!$F$17:$F$1001,Beladung!$B$17:$B$1001,'Ergebnis (detailliert)'!B463))</f>
        <v/>
      </c>
      <c r="G463" s="67" t="str">
        <f>IF(ISBLANK(Beladung!B463),"",Beladung!F463)</f>
        <v/>
      </c>
      <c r="H463" s="88" t="str">
        <f>IF(ISBLANK(Beladung!B463),"",SUMIFS(Entladung!$D$17:$D$1001,Entladung!$B$17:$B$1001,'Ergebnis (detailliert)'!B463))</f>
        <v/>
      </c>
      <c r="I463" s="89" t="str">
        <f>IF(ISBLANK(Entladung!B463),"",Entladung!D463)</f>
        <v/>
      </c>
      <c r="J463" s="88" t="str">
        <f>IF(ISBLANK(Beladung!B463),"",SUMIFS(Entladung!$F$17:$F$1001,Entladung!$B$17:$B$1001,'Ergebnis (detailliert)'!$B$17:$B$300))</f>
        <v/>
      </c>
      <c r="K463" s="13" t="str">
        <f>IFERROR(IF(B463="","",J463*'Ergebnis (detailliert)'!G463/'Ergebnis (detailliert)'!F463),0)</f>
        <v/>
      </c>
      <c r="L463" s="56" t="str">
        <f t="shared" si="6"/>
        <v/>
      </c>
      <c r="M463" s="57" t="str">
        <f>IF(B463="","",IF(LOOKUP(B463,Stammdaten!$A$17:$A$1001,Stammdaten!$G$17:$G$1001)="Nein",0,IF(ISBLANK(Beladung!B463),"",ROUND(MIN(G463,K463)*-1,2))))</f>
        <v/>
      </c>
    </row>
    <row r="464" spans="1:13" x14ac:dyDescent="0.25">
      <c r="A464" s="142" t="str">
        <f>_xlfn.IFNA(VLOOKUP(B464,Stammdaten!$A$17:$B$300,2,FALSE),"")</f>
        <v/>
      </c>
      <c r="B464" s="125" t="str">
        <f>IF(Beladung!B464="","",Beladung!B464)</f>
        <v/>
      </c>
      <c r="C464" s="124" t="str">
        <f>IF(Beladung!C464="","",Beladung!C464)</f>
        <v/>
      </c>
      <c r="D464" s="87" t="str">
        <f>IF(ISBLANK(Beladung!B464),"",SUMIFS(Beladung!$D$17:$D$300,Beladung!$B$17:$B$300,B464))</f>
        <v/>
      </c>
      <c r="E464" s="66" t="str">
        <f>IF(ISBLANK(Beladung!B464),"",Beladung!D464)</f>
        <v/>
      </c>
      <c r="F464" s="88" t="str">
        <f>IF(ISBLANK(Beladung!B464),"",SUMIFS(Beladung!$F$17:$F$1001,Beladung!$B$17:$B$1001,'Ergebnis (detailliert)'!B464))</f>
        <v/>
      </c>
      <c r="G464" s="67" t="str">
        <f>IF(ISBLANK(Beladung!B464),"",Beladung!F464)</f>
        <v/>
      </c>
      <c r="H464" s="88" t="str">
        <f>IF(ISBLANK(Beladung!B464),"",SUMIFS(Entladung!$D$17:$D$1001,Entladung!$B$17:$B$1001,'Ergebnis (detailliert)'!B464))</f>
        <v/>
      </c>
      <c r="I464" s="89" t="str">
        <f>IF(ISBLANK(Entladung!B464),"",Entladung!D464)</f>
        <v/>
      </c>
      <c r="J464" s="88" t="str">
        <f>IF(ISBLANK(Beladung!B464),"",SUMIFS(Entladung!$F$17:$F$1001,Entladung!$B$17:$B$1001,'Ergebnis (detailliert)'!$B$17:$B$300))</f>
        <v/>
      </c>
      <c r="K464" s="13" t="str">
        <f>IFERROR(IF(B464="","",J464*'Ergebnis (detailliert)'!G464/'Ergebnis (detailliert)'!F464),0)</f>
        <v/>
      </c>
      <c r="L464" s="56" t="str">
        <f t="shared" si="6"/>
        <v/>
      </c>
      <c r="M464" s="57" t="str">
        <f>IF(B464="","",IF(LOOKUP(B464,Stammdaten!$A$17:$A$1001,Stammdaten!$G$17:$G$1001)="Nein",0,IF(ISBLANK(Beladung!B464),"",ROUND(MIN(G464,K464)*-1,2))))</f>
        <v/>
      </c>
    </row>
    <row r="465" spans="1:13" x14ac:dyDescent="0.25">
      <c r="A465" s="142" t="str">
        <f>_xlfn.IFNA(VLOOKUP(B465,Stammdaten!$A$17:$B$300,2,FALSE),"")</f>
        <v/>
      </c>
      <c r="B465" s="125" t="str">
        <f>IF(Beladung!B465="","",Beladung!B465)</f>
        <v/>
      </c>
      <c r="C465" s="124" t="str">
        <f>IF(Beladung!C465="","",Beladung!C465)</f>
        <v/>
      </c>
      <c r="D465" s="87" t="str">
        <f>IF(ISBLANK(Beladung!B465),"",SUMIFS(Beladung!$D$17:$D$300,Beladung!$B$17:$B$300,B465))</f>
        <v/>
      </c>
      <c r="E465" s="66" t="str">
        <f>IF(ISBLANK(Beladung!B465),"",Beladung!D465)</f>
        <v/>
      </c>
      <c r="F465" s="88" t="str">
        <f>IF(ISBLANK(Beladung!B465),"",SUMIFS(Beladung!$F$17:$F$1001,Beladung!$B$17:$B$1001,'Ergebnis (detailliert)'!B465))</f>
        <v/>
      </c>
      <c r="G465" s="67" t="str">
        <f>IF(ISBLANK(Beladung!B465),"",Beladung!F465)</f>
        <v/>
      </c>
      <c r="H465" s="88" t="str">
        <f>IF(ISBLANK(Beladung!B465),"",SUMIFS(Entladung!$D$17:$D$1001,Entladung!$B$17:$B$1001,'Ergebnis (detailliert)'!B465))</f>
        <v/>
      </c>
      <c r="I465" s="89" t="str">
        <f>IF(ISBLANK(Entladung!B465),"",Entladung!D465)</f>
        <v/>
      </c>
      <c r="J465" s="88" t="str">
        <f>IF(ISBLANK(Beladung!B465),"",SUMIFS(Entladung!$F$17:$F$1001,Entladung!$B$17:$B$1001,'Ergebnis (detailliert)'!$B$17:$B$300))</f>
        <v/>
      </c>
      <c r="K465" s="13" t="str">
        <f>IFERROR(IF(B465="","",J465*'Ergebnis (detailliert)'!G465/'Ergebnis (detailliert)'!F465),0)</f>
        <v/>
      </c>
      <c r="L465" s="56" t="str">
        <f t="shared" si="6"/>
        <v/>
      </c>
      <c r="M465" s="57" t="str">
        <f>IF(B465="","",IF(LOOKUP(B465,Stammdaten!$A$17:$A$1001,Stammdaten!$G$17:$G$1001)="Nein",0,IF(ISBLANK(Beladung!B465),"",ROUND(MIN(G465,K465)*-1,2))))</f>
        <v/>
      </c>
    </row>
    <row r="466" spans="1:13" x14ac:dyDescent="0.25">
      <c r="A466" s="142" t="str">
        <f>_xlfn.IFNA(VLOOKUP(B466,Stammdaten!$A$17:$B$300,2,FALSE),"")</f>
        <v/>
      </c>
      <c r="B466" s="125" t="str">
        <f>IF(Beladung!B466="","",Beladung!B466)</f>
        <v/>
      </c>
      <c r="C466" s="124" t="str">
        <f>IF(Beladung!C466="","",Beladung!C466)</f>
        <v/>
      </c>
      <c r="D466" s="87" t="str">
        <f>IF(ISBLANK(Beladung!B466),"",SUMIFS(Beladung!$D$17:$D$300,Beladung!$B$17:$B$300,B466))</f>
        <v/>
      </c>
      <c r="E466" s="66" t="str">
        <f>IF(ISBLANK(Beladung!B466),"",Beladung!D466)</f>
        <v/>
      </c>
      <c r="F466" s="88" t="str">
        <f>IF(ISBLANK(Beladung!B466),"",SUMIFS(Beladung!$F$17:$F$1001,Beladung!$B$17:$B$1001,'Ergebnis (detailliert)'!B466))</f>
        <v/>
      </c>
      <c r="G466" s="67" t="str">
        <f>IF(ISBLANK(Beladung!B466),"",Beladung!F466)</f>
        <v/>
      </c>
      <c r="H466" s="88" t="str">
        <f>IF(ISBLANK(Beladung!B466),"",SUMIFS(Entladung!$D$17:$D$1001,Entladung!$B$17:$B$1001,'Ergebnis (detailliert)'!B466))</f>
        <v/>
      </c>
      <c r="I466" s="89" t="str">
        <f>IF(ISBLANK(Entladung!B466),"",Entladung!D466)</f>
        <v/>
      </c>
      <c r="J466" s="88" t="str">
        <f>IF(ISBLANK(Beladung!B466),"",SUMIFS(Entladung!$F$17:$F$1001,Entladung!$B$17:$B$1001,'Ergebnis (detailliert)'!$B$17:$B$300))</f>
        <v/>
      </c>
      <c r="K466" s="13" t="str">
        <f>IFERROR(IF(B466="","",J466*'Ergebnis (detailliert)'!G466/'Ergebnis (detailliert)'!F466),0)</f>
        <v/>
      </c>
      <c r="L466" s="56" t="str">
        <f t="shared" ref="L466:L529" si="7">E466</f>
        <v/>
      </c>
      <c r="M466" s="57" t="str">
        <f>IF(B466="","",IF(LOOKUP(B466,Stammdaten!$A$17:$A$1001,Stammdaten!$G$17:$G$1001)="Nein",0,IF(ISBLANK(Beladung!B466),"",ROUND(MIN(G466,K466)*-1,2))))</f>
        <v/>
      </c>
    </row>
    <row r="467" spans="1:13" x14ac:dyDescent="0.25">
      <c r="A467" s="142" t="str">
        <f>_xlfn.IFNA(VLOOKUP(B467,Stammdaten!$A$17:$B$300,2,FALSE),"")</f>
        <v/>
      </c>
      <c r="B467" s="125" t="str">
        <f>IF(Beladung!B467="","",Beladung!B467)</f>
        <v/>
      </c>
      <c r="C467" s="124" t="str">
        <f>IF(Beladung!C467="","",Beladung!C467)</f>
        <v/>
      </c>
      <c r="D467" s="87" t="str">
        <f>IF(ISBLANK(Beladung!B467),"",SUMIFS(Beladung!$D$17:$D$300,Beladung!$B$17:$B$300,B467))</f>
        <v/>
      </c>
      <c r="E467" s="66" t="str">
        <f>IF(ISBLANK(Beladung!B467),"",Beladung!D467)</f>
        <v/>
      </c>
      <c r="F467" s="88" t="str">
        <f>IF(ISBLANK(Beladung!B467),"",SUMIFS(Beladung!$F$17:$F$1001,Beladung!$B$17:$B$1001,'Ergebnis (detailliert)'!B467))</f>
        <v/>
      </c>
      <c r="G467" s="67" t="str">
        <f>IF(ISBLANK(Beladung!B467),"",Beladung!F467)</f>
        <v/>
      </c>
      <c r="H467" s="88" t="str">
        <f>IF(ISBLANK(Beladung!B467),"",SUMIFS(Entladung!$D$17:$D$1001,Entladung!$B$17:$B$1001,'Ergebnis (detailliert)'!B467))</f>
        <v/>
      </c>
      <c r="I467" s="89" t="str">
        <f>IF(ISBLANK(Entladung!B467),"",Entladung!D467)</f>
        <v/>
      </c>
      <c r="J467" s="88" t="str">
        <f>IF(ISBLANK(Beladung!B467),"",SUMIFS(Entladung!$F$17:$F$1001,Entladung!$B$17:$B$1001,'Ergebnis (detailliert)'!$B$17:$B$300))</f>
        <v/>
      </c>
      <c r="K467" s="13" t="str">
        <f>IFERROR(IF(B467="","",J467*'Ergebnis (detailliert)'!G467/'Ergebnis (detailliert)'!F467),0)</f>
        <v/>
      </c>
      <c r="L467" s="56" t="str">
        <f t="shared" si="7"/>
        <v/>
      </c>
      <c r="M467" s="57" t="str">
        <f>IF(B467="","",IF(LOOKUP(B467,Stammdaten!$A$17:$A$1001,Stammdaten!$G$17:$G$1001)="Nein",0,IF(ISBLANK(Beladung!B467),"",ROUND(MIN(G467,K467)*-1,2))))</f>
        <v/>
      </c>
    </row>
    <row r="468" spans="1:13" x14ac:dyDescent="0.25">
      <c r="A468" s="142" t="str">
        <f>_xlfn.IFNA(VLOOKUP(B468,Stammdaten!$A$17:$B$300,2,FALSE),"")</f>
        <v/>
      </c>
      <c r="B468" s="125" t="str">
        <f>IF(Beladung!B468="","",Beladung!B468)</f>
        <v/>
      </c>
      <c r="C468" s="124" t="str">
        <f>IF(Beladung!C468="","",Beladung!C468)</f>
        <v/>
      </c>
      <c r="D468" s="87" t="str">
        <f>IF(ISBLANK(Beladung!B468),"",SUMIFS(Beladung!$D$17:$D$300,Beladung!$B$17:$B$300,B468))</f>
        <v/>
      </c>
      <c r="E468" s="66" t="str">
        <f>IF(ISBLANK(Beladung!B468),"",Beladung!D468)</f>
        <v/>
      </c>
      <c r="F468" s="88" t="str">
        <f>IF(ISBLANK(Beladung!B468),"",SUMIFS(Beladung!$F$17:$F$1001,Beladung!$B$17:$B$1001,'Ergebnis (detailliert)'!B468))</f>
        <v/>
      </c>
      <c r="G468" s="67" t="str">
        <f>IF(ISBLANK(Beladung!B468),"",Beladung!F468)</f>
        <v/>
      </c>
      <c r="H468" s="88" t="str">
        <f>IF(ISBLANK(Beladung!B468),"",SUMIFS(Entladung!$D$17:$D$1001,Entladung!$B$17:$B$1001,'Ergebnis (detailliert)'!B468))</f>
        <v/>
      </c>
      <c r="I468" s="89" t="str">
        <f>IF(ISBLANK(Entladung!B468),"",Entladung!D468)</f>
        <v/>
      </c>
      <c r="J468" s="88" t="str">
        <f>IF(ISBLANK(Beladung!B468),"",SUMIFS(Entladung!$F$17:$F$1001,Entladung!$B$17:$B$1001,'Ergebnis (detailliert)'!$B$17:$B$300))</f>
        <v/>
      </c>
      <c r="K468" s="13" t="str">
        <f>IFERROR(IF(B468="","",J468*'Ergebnis (detailliert)'!G468/'Ergebnis (detailliert)'!F468),0)</f>
        <v/>
      </c>
      <c r="L468" s="56" t="str">
        <f t="shared" si="7"/>
        <v/>
      </c>
      <c r="M468" s="57" t="str">
        <f>IF(B468="","",IF(LOOKUP(B468,Stammdaten!$A$17:$A$1001,Stammdaten!$G$17:$G$1001)="Nein",0,IF(ISBLANK(Beladung!B468),"",ROUND(MIN(G468,K468)*-1,2))))</f>
        <v/>
      </c>
    </row>
    <row r="469" spans="1:13" x14ac:dyDescent="0.25">
      <c r="A469" s="142" t="str">
        <f>_xlfn.IFNA(VLOOKUP(B469,Stammdaten!$A$17:$B$300,2,FALSE),"")</f>
        <v/>
      </c>
      <c r="B469" s="125" t="str">
        <f>IF(Beladung!B469="","",Beladung!B469)</f>
        <v/>
      </c>
      <c r="C469" s="124" t="str">
        <f>IF(Beladung!C469="","",Beladung!C469)</f>
        <v/>
      </c>
      <c r="D469" s="87" t="str">
        <f>IF(ISBLANK(Beladung!B469),"",SUMIFS(Beladung!$D$17:$D$300,Beladung!$B$17:$B$300,B469))</f>
        <v/>
      </c>
      <c r="E469" s="66" t="str">
        <f>IF(ISBLANK(Beladung!B469),"",Beladung!D469)</f>
        <v/>
      </c>
      <c r="F469" s="88" t="str">
        <f>IF(ISBLANK(Beladung!B469),"",SUMIFS(Beladung!$F$17:$F$1001,Beladung!$B$17:$B$1001,'Ergebnis (detailliert)'!B469))</f>
        <v/>
      </c>
      <c r="G469" s="67" t="str">
        <f>IF(ISBLANK(Beladung!B469),"",Beladung!F469)</f>
        <v/>
      </c>
      <c r="H469" s="88" t="str">
        <f>IF(ISBLANK(Beladung!B469),"",SUMIFS(Entladung!$D$17:$D$1001,Entladung!$B$17:$B$1001,'Ergebnis (detailliert)'!B469))</f>
        <v/>
      </c>
      <c r="I469" s="89" t="str">
        <f>IF(ISBLANK(Entladung!B469),"",Entladung!D469)</f>
        <v/>
      </c>
      <c r="J469" s="88" t="str">
        <f>IF(ISBLANK(Beladung!B469),"",SUMIFS(Entladung!$F$17:$F$1001,Entladung!$B$17:$B$1001,'Ergebnis (detailliert)'!$B$17:$B$300))</f>
        <v/>
      </c>
      <c r="K469" s="13" t="str">
        <f>IFERROR(IF(B469="","",J469*'Ergebnis (detailliert)'!G469/'Ergebnis (detailliert)'!F469),0)</f>
        <v/>
      </c>
      <c r="L469" s="56" t="str">
        <f t="shared" si="7"/>
        <v/>
      </c>
      <c r="M469" s="57" t="str">
        <f>IF(B469="","",IF(LOOKUP(B469,Stammdaten!$A$17:$A$1001,Stammdaten!$G$17:$G$1001)="Nein",0,IF(ISBLANK(Beladung!B469),"",ROUND(MIN(G469,K469)*-1,2))))</f>
        <v/>
      </c>
    </row>
    <row r="470" spans="1:13" x14ac:dyDescent="0.25">
      <c r="A470" s="142" t="str">
        <f>_xlfn.IFNA(VLOOKUP(B470,Stammdaten!$A$17:$B$300,2,FALSE),"")</f>
        <v/>
      </c>
      <c r="B470" s="125" t="str">
        <f>IF(Beladung!B470="","",Beladung!B470)</f>
        <v/>
      </c>
      <c r="C470" s="124" t="str">
        <f>IF(Beladung!C470="","",Beladung!C470)</f>
        <v/>
      </c>
      <c r="D470" s="87" t="str">
        <f>IF(ISBLANK(Beladung!B470),"",SUMIFS(Beladung!$D$17:$D$300,Beladung!$B$17:$B$300,B470))</f>
        <v/>
      </c>
      <c r="E470" s="66" t="str">
        <f>IF(ISBLANK(Beladung!B470),"",Beladung!D470)</f>
        <v/>
      </c>
      <c r="F470" s="88" t="str">
        <f>IF(ISBLANK(Beladung!B470),"",SUMIFS(Beladung!$F$17:$F$1001,Beladung!$B$17:$B$1001,'Ergebnis (detailliert)'!B470))</f>
        <v/>
      </c>
      <c r="G470" s="67" t="str">
        <f>IF(ISBLANK(Beladung!B470),"",Beladung!F470)</f>
        <v/>
      </c>
      <c r="H470" s="88" t="str">
        <f>IF(ISBLANK(Beladung!B470),"",SUMIFS(Entladung!$D$17:$D$1001,Entladung!$B$17:$B$1001,'Ergebnis (detailliert)'!B470))</f>
        <v/>
      </c>
      <c r="I470" s="89" t="str">
        <f>IF(ISBLANK(Entladung!B470),"",Entladung!D470)</f>
        <v/>
      </c>
      <c r="J470" s="88" t="str">
        <f>IF(ISBLANK(Beladung!B470),"",SUMIFS(Entladung!$F$17:$F$1001,Entladung!$B$17:$B$1001,'Ergebnis (detailliert)'!$B$17:$B$300))</f>
        <v/>
      </c>
      <c r="K470" s="13" t="str">
        <f>IFERROR(IF(B470="","",J470*'Ergebnis (detailliert)'!G470/'Ergebnis (detailliert)'!F470),0)</f>
        <v/>
      </c>
      <c r="L470" s="56" t="str">
        <f t="shared" si="7"/>
        <v/>
      </c>
      <c r="M470" s="57" t="str">
        <f>IF(B470="","",IF(LOOKUP(B470,Stammdaten!$A$17:$A$1001,Stammdaten!$G$17:$G$1001)="Nein",0,IF(ISBLANK(Beladung!B470),"",ROUND(MIN(G470,K470)*-1,2))))</f>
        <v/>
      </c>
    </row>
    <row r="471" spans="1:13" x14ac:dyDescent="0.25">
      <c r="A471" s="142" t="str">
        <f>_xlfn.IFNA(VLOOKUP(B471,Stammdaten!$A$17:$B$300,2,FALSE),"")</f>
        <v/>
      </c>
      <c r="B471" s="125" t="str">
        <f>IF(Beladung!B471="","",Beladung!B471)</f>
        <v/>
      </c>
      <c r="C471" s="124" t="str">
        <f>IF(Beladung!C471="","",Beladung!C471)</f>
        <v/>
      </c>
      <c r="D471" s="87" t="str">
        <f>IF(ISBLANK(Beladung!B471),"",SUMIFS(Beladung!$D$17:$D$300,Beladung!$B$17:$B$300,B471))</f>
        <v/>
      </c>
      <c r="E471" s="66" t="str">
        <f>IF(ISBLANK(Beladung!B471),"",Beladung!D471)</f>
        <v/>
      </c>
      <c r="F471" s="88" t="str">
        <f>IF(ISBLANK(Beladung!B471),"",SUMIFS(Beladung!$F$17:$F$1001,Beladung!$B$17:$B$1001,'Ergebnis (detailliert)'!B471))</f>
        <v/>
      </c>
      <c r="G471" s="67" t="str">
        <f>IF(ISBLANK(Beladung!B471),"",Beladung!F471)</f>
        <v/>
      </c>
      <c r="H471" s="88" t="str">
        <f>IF(ISBLANK(Beladung!B471),"",SUMIFS(Entladung!$D$17:$D$1001,Entladung!$B$17:$B$1001,'Ergebnis (detailliert)'!B471))</f>
        <v/>
      </c>
      <c r="I471" s="89" t="str">
        <f>IF(ISBLANK(Entladung!B471),"",Entladung!D471)</f>
        <v/>
      </c>
      <c r="J471" s="88" t="str">
        <f>IF(ISBLANK(Beladung!B471),"",SUMIFS(Entladung!$F$17:$F$1001,Entladung!$B$17:$B$1001,'Ergebnis (detailliert)'!$B$17:$B$300))</f>
        <v/>
      </c>
      <c r="K471" s="13" t="str">
        <f>IFERROR(IF(B471="","",J471*'Ergebnis (detailliert)'!G471/'Ergebnis (detailliert)'!F471),0)</f>
        <v/>
      </c>
      <c r="L471" s="56" t="str">
        <f t="shared" si="7"/>
        <v/>
      </c>
      <c r="M471" s="57" t="str">
        <f>IF(B471="","",IF(LOOKUP(B471,Stammdaten!$A$17:$A$1001,Stammdaten!$G$17:$G$1001)="Nein",0,IF(ISBLANK(Beladung!B471),"",ROUND(MIN(G471,K471)*-1,2))))</f>
        <v/>
      </c>
    </row>
    <row r="472" spans="1:13" x14ac:dyDescent="0.25">
      <c r="A472" s="142" t="str">
        <f>_xlfn.IFNA(VLOOKUP(B472,Stammdaten!$A$17:$B$300,2,FALSE),"")</f>
        <v/>
      </c>
      <c r="B472" s="125" t="str">
        <f>IF(Beladung!B472="","",Beladung!B472)</f>
        <v/>
      </c>
      <c r="C472" s="124" t="str">
        <f>IF(Beladung!C472="","",Beladung!C472)</f>
        <v/>
      </c>
      <c r="D472" s="87" t="str">
        <f>IF(ISBLANK(Beladung!B472),"",SUMIFS(Beladung!$D$17:$D$300,Beladung!$B$17:$B$300,B472))</f>
        <v/>
      </c>
      <c r="E472" s="66" t="str">
        <f>IF(ISBLANK(Beladung!B472),"",Beladung!D472)</f>
        <v/>
      </c>
      <c r="F472" s="88" t="str">
        <f>IF(ISBLANK(Beladung!B472),"",SUMIFS(Beladung!$F$17:$F$1001,Beladung!$B$17:$B$1001,'Ergebnis (detailliert)'!B472))</f>
        <v/>
      </c>
      <c r="G472" s="67" t="str">
        <f>IF(ISBLANK(Beladung!B472),"",Beladung!F472)</f>
        <v/>
      </c>
      <c r="H472" s="88" t="str">
        <f>IF(ISBLANK(Beladung!B472),"",SUMIFS(Entladung!$D$17:$D$1001,Entladung!$B$17:$B$1001,'Ergebnis (detailliert)'!B472))</f>
        <v/>
      </c>
      <c r="I472" s="89" t="str">
        <f>IF(ISBLANK(Entladung!B472),"",Entladung!D472)</f>
        <v/>
      </c>
      <c r="J472" s="88" t="str">
        <f>IF(ISBLANK(Beladung!B472),"",SUMIFS(Entladung!$F$17:$F$1001,Entladung!$B$17:$B$1001,'Ergebnis (detailliert)'!$B$17:$B$300))</f>
        <v/>
      </c>
      <c r="K472" s="13" t="str">
        <f>IFERROR(IF(B472="","",J472*'Ergebnis (detailliert)'!G472/'Ergebnis (detailliert)'!F472),0)</f>
        <v/>
      </c>
      <c r="L472" s="56" t="str">
        <f t="shared" si="7"/>
        <v/>
      </c>
      <c r="M472" s="57" t="str">
        <f>IF(B472="","",IF(LOOKUP(B472,Stammdaten!$A$17:$A$1001,Stammdaten!$G$17:$G$1001)="Nein",0,IF(ISBLANK(Beladung!B472),"",ROUND(MIN(G472,K472)*-1,2))))</f>
        <v/>
      </c>
    </row>
    <row r="473" spans="1:13" x14ac:dyDescent="0.25">
      <c r="A473" s="142" t="str">
        <f>_xlfn.IFNA(VLOOKUP(B473,Stammdaten!$A$17:$B$300,2,FALSE),"")</f>
        <v/>
      </c>
      <c r="B473" s="125" t="str">
        <f>IF(Beladung!B473="","",Beladung!B473)</f>
        <v/>
      </c>
      <c r="C473" s="124" t="str">
        <f>IF(Beladung!C473="","",Beladung!C473)</f>
        <v/>
      </c>
      <c r="D473" s="87" t="str">
        <f>IF(ISBLANK(Beladung!B473),"",SUMIFS(Beladung!$D$17:$D$300,Beladung!$B$17:$B$300,B473))</f>
        <v/>
      </c>
      <c r="E473" s="66" t="str">
        <f>IF(ISBLANK(Beladung!B473),"",Beladung!D473)</f>
        <v/>
      </c>
      <c r="F473" s="88" t="str">
        <f>IF(ISBLANK(Beladung!B473),"",SUMIFS(Beladung!$F$17:$F$1001,Beladung!$B$17:$B$1001,'Ergebnis (detailliert)'!B473))</f>
        <v/>
      </c>
      <c r="G473" s="67" t="str">
        <f>IF(ISBLANK(Beladung!B473),"",Beladung!F473)</f>
        <v/>
      </c>
      <c r="H473" s="88" t="str">
        <f>IF(ISBLANK(Beladung!B473),"",SUMIFS(Entladung!$D$17:$D$1001,Entladung!$B$17:$B$1001,'Ergebnis (detailliert)'!B473))</f>
        <v/>
      </c>
      <c r="I473" s="89" t="str">
        <f>IF(ISBLANK(Entladung!B473),"",Entladung!D473)</f>
        <v/>
      </c>
      <c r="J473" s="88" t="str">
        <f>IF(ISBLANK(Beladung!B473),"",SUMIFS(Entladung!$F$17:$F$1001,Entladung!$B$17:$B$1001,'Ergebnis (detailliert)'!$B$17:$B$300))</f>
        <v/>
      </c>
      <c r="K473" s="13" t="str">
        <f>IFERROR(IF(B473="","",J473*'Ergebnis (detailliert)'!G473/'Ergebnis (detailliert)'!F473),0)</f>
        <v/>
      </c>
      <c r="L473" s="56" t="str">
        <f t="shared" si="7"/>
        <v/>
      </c>
      <c r="M473" s="57" t="str">
        <f>IF(B473="","",IF(LOOKUP(B473,Stammdaten!$A$17:$A$1001,Stammdaten!$G$17:$G$1001)="Nein",0,IF(ISBLANK(Beladung!B473),"",ROUND(MIN(G473,K473)*-1,2))))</f>
        <v/>
      </c>
    </row>
    <row r="474" spans="1:13" x14ac:dyDescent="0.25">
      <c r="A474" s="142" t="str">
        <f>_xlfn.IFNA(VLOOKUP(B474,Stammdaten!$A$17:$B$300,2,FALSE),"")</f>
        <v/>
      </c>
      <c r="B474" s="125" t="str">
        <f>IF(Beladung!B474="","",Beladung!B474)</f>
        <v/>
      </c>
      <c r="C474" s="124" t="str">
        <f>IF(Beladung!C474="","",Beladung!C474)</f>
        <v/>
      </c>
      <c r="D474" s="87" t="str">
        <f>IF(ISBLANK(Beladung!B474),"",SUMIFS(Beladung!$D$17:$D$300,Beladung!$B$17:$B$300,B474))</f>
        <v/>
      </c>
      <c r="E474" s="66" t="str">
        <f>IF(ISBLANK(Beladung!B474),"",Beladung!D474)</f>
        <v/>
      </c>
      <c r="F474" s="88" t="str">
        <f>IF(ISBLANK(Beladung!B474),"",SUMIFS(Beladung!$F$17:$F$1001,Beladung!$B$17:$B$1001,'Ergebnis (detailliert)'!B474))</f>
        <v/>
      </c>
      <c r="G474" s="67" t="str">
        <f>IF(ISBLANK(Beladung!B474),"",Beladung!F474)</f>
        <v/>
      </c>
      <c r="H474" s="88" t="str">
        <f>IF(ISBLANK(Beladung!B474),"",SUMIFS(Entladung!$D$17:$D$1001,Entladung!$B$17:$B$1001,'Ergebnis (detailliert)'!B474))</f>
        <v/>
      </c>
      <c r="I474" s="89" t="str">
        <f>IF(ISBLANK(Entladung!B474),"",Entladung!D474)</f>
        <v/>
      </c>
      <c r="J474" s="88" t="str">
        <f>IF(ISBLANK(Beladung!B474),"",SUMIFS(Entladung!$F$17:$F$1001,Entladung!$B$17:$B$1001,'Ergebnis (detailliert)'!$B$17:$B$300))</f>
        <v/>
      </c>
      <c r="K474" s="13" t="str">
        <f>IFERROR(IF(B474="","",J474*'Ergebnis (detailliert)'!G474/'Ergebnis (detailliert)'!F474),0)</f>
        <v/>
      </c>
      <c r="L474" s="56" t="str">
        <f t="shared" si="7"/>
        <v/>
      </c>
      <c r="M474" s="57" t="str">
        <f>IF(B474="","",IF(LOOKUP(B474,Stammdaten!$A$17:$A$1001,Stammdaten!$G$17:$G$1001)="Nein",0,IF(ISBLANK(Beladung!B474),"",ROUND(MIN(G474,K474)*-1,2))))</f>
        <v/>
      </c>
    </row>
    <row r="475" spans="1:13" x14ac:dyDescent="0.25">
      <c r="A475" s="142" t="str">
        <f>_xlfn.IFNA(VLOOKUP(B475,Stammdaten!$A$17:$B$300,2,FALSE),"")</f>
        <v/>
      </c>
      <c r="B475" s="125" t="str">
        <f>IF(Beladung!B475="","",Beladung!B475)</f>
        <v/>
      </c>
      <c r="C475" s="124" t="str">
        <f>IF(Beladung!C475="","",Beladung!C475)</f>
        <v/>
      </c>
      <c r="D475" s="87" t="str">
        <f>IF(ISBLANK(Beladung!B475),"",SUMIFS(Beladung!$D$17:$D$300,Beladung!$B$17:$B$300,B475))</f>
        <v/>
      </c>
      <c r="E475" s="66" t="str">
        <f>IF(ISBLANK(Beladung!B475),"",Beladung!D475)</f>
        <v/>
      </c>
      <c r="F475" s="88" t="str">
        <f>IF(ISBLANK(Beladung!B475),"",SUMIFS(Beladung!$F$17:$F$1001,Beladung!$B$17:$B$1001,'Ergebnis (detailliert)'!B475))</f>
        <v/>
      </c>
      <c r="G475" s="67" t="str">
        <f>IF(ISBLANK(Beladung!B475),"",Beladung!F475)</f>
        <v/>
      </c>
      <c r="H475" s="88" t="str">
        <f>IF(ISBLANK(Beladung!B475),"",SUMIFS(Entladung!$D$17:$D$1001,Entladung!$B$17:$B$1001,'Ergebnis (detailliert)'!B475))</f>
        <v/>
      </c>
      <c r="I475" s="89" t="str">
        <f>IF(ISBLANK(Entladung!B475),"",Entladung!D475)</f>
        <v/>
      </c>
      <c r="J475" s="88" t="str">
        <f>IF(ISBLANK(Beladung!B475),"",SUMIFS(Entladung!$F$17:$F$1001,Entladung!$B$17:$B$1001,'Ergebnis (detailliert)'!$B$17:$B$300))</f>
        <v/>
      </c>
      <c r="K475" s="13" t="str">
        <f>IFERROR(IF(B475="","",J475*'Ergebnis (detailliert)'!G475/'Ergebnis (detailliert)'!F475),0)</f>
        <v/>
      </c>
      <c r="L475" s="56" t="str">
        <f t="shared" si="7"/>
        <v/>
      </c>
      <c r="M475" s="57" t="str">
        <f>IF(B475="","",IF(LOOKUP(B475,Stammdaten!$A$17:$A$1001,Stammdaten!$G$17:$G$1001)="Nein",0,IF(ISBLANK(Beladung!B475),"",ROUND(MIN(G475,K475)*-1,2))))</f>
        <v/>
      </c>
    </row>
    <row r="476" spans="1:13" x14ac:dyDescent="0.25">
      <c r="A476" s="142" t="str">
        <f>_xlfn.IFNA(VLOOKUP(B476,Stammdaten!$A$17:$B$300,2,FALSE),"")</f>
        <v/>
      </c>
      <c r="B476" s="125" t="str">
        <f>IF(Beladung!B476="","",Beladung!B476)</f>
        <v/>
      </c>
      <c r="C476" s="124" t="str">
        <f>IF(Beladung!C476="","",Beladung!C476)</f>
        <v/>
      </c>
      <c r="D476" s="87" t="str">
        <f>IF(ISBLANK(Beladung!B476),"",SUMIFS(Beladung!$D$17:$D$300,Beladung!$B$17:$B$300,B476))</f>
        <v/>
      </c>
      <c r="E476" s="66" t="str">
        <f>IF(ISBLANK(Beladung!B476),"",Beladung!D476)</f>
        <v/>
      </c>
      <c r="F476" s="88" t="str">
        <f>IF(ISBLANK(Beladung!B476),"",SUMIFS(Beladung!$F$17:$F$1001,Beladung!$B$17:$B$1001,'Ergebnis (detailliert)'!B476))</f>
        <v/>
      </c>
      <c r="G476" s="67" t="str">
        <f>IF(ISBLANK(Beladung!B476),"",Beladung!F476)</f>
        <v/>
      </c>
      <c r="H476" s="88" t="str">
        <f>IF(ISBLANK(Beladung!B476),"",SUMIFS(Entladung!$D$17:$D$1001,Entladung!$B$17:$B$1001,'Ergebnis (detailliert)'!B476))</f>
        <v/>
      </c>
      <c r="I476" s="89" t="str">
        <f>IF(ISBLANK(Entladung!B476),"",Entladung!D476)</f>
        <v/>
      </c>
      <c r="J476" s="88" t="str">
        <f>IF(ISBLANK(Beladung!B476),"",SUMIFS(Entladung!$F$17:$F$1001,Entladung!$B$17:$B$1001,'Ergebnis (detailliert)'!$B$17:$B$300))</f>
        <v/>
      </c>
      <c r="K476" s="13" t="str">
        <f>IFERROR(IF(B476="","",J476*'Ergebnis (detailliert)'!G476/'Ergebnis (detailliert)'!F476),0)</f>
        <v/>
      </c>
      <c r="L476" s="56" t="str">
        <f t="shared" si="7"/>
        <v/>
      </c>
      <c r="M476" s="57" t="str">
        <f>IF(B476="","",IF(LOOKUP(B476,Stammdaten!$A$17:$A$1001,Stammdaten!$G$17:$G$1001)="Nein",0,IF(ISBLANK(Beladung!B476),"",ROUND(MIN(G476,K476)*-1,2))))</f>
        <v/>
      </c>
    </row>
    <row r="477" spans="1:13" x14ac:dyDescent="0.25">
      <c r="A477" s="142" t="str">
        <f>_xlfn.IFNA(VLOOKUP(B477,Stammdaten!$A$17:$B$300,2,FALSE),"")</f>
        <v/>
      </c>
      <c r="B477" s="125" t="str">
        <f>IF(Beladung!B477="","",Beladung!B477)</f>
        <v/>
      </c>
      <c r="C477" s="124" t="str">
        <f>IF(Beladung!C477="","",Beladung!C477)</f>
        <v/>
      </c>
      <c r="D477" s="87" t="str">
        <f>IF(ISBLANK(Beladung!B477),"",SUMIFS(Beladung!$D$17:$D$300,Beladung!$B$17:$B$300,B477))</f>
        <v/>
      </c>
      <c r="E477" s="66" t="str">
        <f>IF(ISBLANK(Beladung!B477),"",Beladung!D477)</f>
        <v/>
      </c>
      <c r="F477" s="88" t="str">
        <f>IF(ISBLANK(Beladung!B477),"",SUMIFS(Beladung!$F$17:$F$1001,Beladung!$B$17:$B$1001,'Ergebnis (detailliert)'!B477))</f>
        <v/>
      </c>
      <c r="G477" s="67" t="str">
        <f>IF(ISBLANK(Beladung!B477),"",Beladung!F477)</f>
        <v/>
      </c>
      <c r="H477" s="88" t="str">
        <f>IF(ISBLANK(Beladung!B477),"",SUMIFS(Entladung!$D$17:$D$1001,Entladung!$B$17:$B$1001,'Ergebnis (detailliert)'!B477))</f>
        <v/>
      </c>
      <c r="I477" s="89" t="str">
        <f>IF(ISBLANK(Entladung!B477),"",Entladung!D477)</f>
        <v/>
      </c>
      <c r="J477" s="88" t="str">
        <f>IF(ISBLANK(Beladung!B477),"",SUMIFS(Entladung!$F$17:$F$1001,Entladung!$B$17:$B$1001,'Ergebnis (detailliert)'!$B$17:$B$300))</f>
        <v/>
      </c>
      <c r="K477" s="13" t="str">
        <f>IFERROR(IF(B477="","",J477*'Ergebnis (detailliert)'!G477/'Ergebnis (detailliert)'!F477),0)</f>
        <v/>
      </c>
      <c r="L477" s="56" t="str">
        <f t="shared" si="7"/>
        <v/>
      </c>
      <c r="M477" s="57" t="str">
        <f>IF(B477="","",IF(LOOKUP(B477,Stammdaten!$A$17:$A$1001,Stammdaten!$G$17:$G$1001)="Nein",0,IF(ISBLANK(Beladung!B477),"",ROUND(MIN(G477,K477)*-1,2))))</f>
        <v/>
      </c>
    </row>
    <row r="478" spans="1:13" x14ac:dyDescent="0.25">
      <c r="A478" s="142" t="str">
        <f>_xlfn.IFNA(VLOOKUP(B478,Stammdaten!$A$17:$B$300,2,FALSE),"")</f>
        <v/>
      </c>
      <c r="B478" s="125" t="str">
        <f>IF(Beladung!B478="","",Beladung!B478)</f>
        <v/>
      </c>
      <c r="C478" s="124" t="str">
        <f>IF(Beladung!C478="","",Beladung!C478)</f>
        <v/>
      </c>
      <c r="D478" s="87" t="str">
        <f>IF(ISBLANK(Beladung!B478),"",SUMIFS(Beladung!$D$17:$D$300,Beladung!$B$17:$B$300,B478))</f>
        <v/>
      </c>
      <c r="E478" s="66" t="str">
        <f>IF(ISBLANK(Beladung!B478),"",Beladung!D478)</f>
        <v/>
      </c>
      <c r="F478" s="88" t="str">
        <f>IF(ISBLANK(Beladung!B478),"",SUMIFS(Beladung!$F$17:$F$1001,Beladung!$B$17:$B$1001,'Ergebnis (detailliert)'!B478))</f>
        <v/>
      </c>
      <c r="G478" s="67" t="str">
        <f>IF(ISBLANK(Beladung!B478),"",Beladung!F478)</f>
        <v/>
      </c>
      <c r="H478" s="88" t="str">
        <f>IF(ISBLANK(Beladung!B478),"",SUMIFS(Entladung!$D$17:$D$1001,Entladung!$B$17:$B$1001,'Ergebnis (detailliert)'!B478))</f>
        <v/>
      </c>
      <c r="I478" s="89" t="str">
        <f>IF(ISBLANK(Entladung!B478),"",Entladung!D478)</f>
        <v/>
      </c>
      <c r="J478" s="88" t="str">
        <f>IF(ISBLANK(Beladung!B478),"",SUMIFS(Entladung!$F$17:$F$1001,Entladung!$B$17:$B$1001,'Ergebnis (detailliert)'!$B$17:$B$300))</f>
        <v/>
      </c>
      <c r="K478" s="13" t="str">
        <f>IFERROR(IF(B478="","",J478*'Ergebnis (detailliert)'!G478/'Ergebnis (detailliert)'!F478),0)</f>
        <v/>
      </c>
      <c r="L478" s="56" t="str">
        <f t="shared" si="7"/>
        <v/>
      </c>
      <c r="M478" s="57" t="str">
        <f>IF(B478="","",IF(LOOKUP(B478,Stammdaten!$A$17:$A$1001,Stammdaten!$G$17:$G$1001)="Nein",0,IF(ISBLANK(Beladung!B478),"",ROUND(MIN(G478,K478)*-1,2))))</f>
        <v/>
      </c>
    </row>
    <row r="479" spans="1:13" x14ac:dyDescent="0.25">
      <c r="A479" s="142" t="str">
        <f>_xlfn.IFNA(VLOOKUP(B479,Stammdaten!$A$17:$B$300,2,FALSE),"")</f>
        <v/>
      </c>
      <c r="B479" s="125" t="str">
        <f>IF(Beladung!B479="","",Beladung!B479)</f>
        <v/>
      </c>
      <c r="C479" s="124" t="str">
        <f>IF(Beladung!C479="","",Beladung!C479)</f>
        <v/>
      </c>
      <c r="D479" s="87" t="str">
        <f>IF(ISBLANK(Beladung!B479),"",SUMIFS(Beladung!$D$17:$D$300,Beladung!$B$17:$B$300,B479))</f>
        <v/>
      </c>
      <c r="E479" s="66" t="str">
        <f>IF(ISBLANK(Beladung!B479),"",Beladung!D479)</f>
        <v/>
      </c>
      <c r="F479" s="88" t="str">
        <f>IF(ISBLANK(Beladung!B479),"",SUMIFS(Beladung!$F$17:$F$1001,Beladung!$B$17:$B$1001,'Ergebnis (detailliert)'!B479))</f>
        <v/>
      </c>
      <c r="G479" s="67" t="str">
        <f>IF(ISBLANK(Beladung!B479),"",Beladung!F479)</f>
        <v/>
      </c>
      <c r="H479" s="88" t="str">
        <f>IF(ISBLANK(Beladung!B479),"",SUMIFS(Entladung!$D$17:$D$1001,Entladung!$B$17:$B$1001,'Ergebnis (detailliert)'!B479))</f>
        <v/>
      </c>
      <c r="I479" s="89" t="str">
        <f>IF(ISBLANK(Entladung!B479),"",Entladung!D479)</f>
        <v/>
      </c>
      <c r="J479" s="88" t="str">
        <f>IF(ISBLANK(Beladung!B479),"",SUMIFS(Entladung!$F$17:$F$1001,Entladung!$B$17:$B$1001,'Ergebnis (detailliert)'!$B$17:$B$300))</f>
        <v/>
      </c>
      <c r="K479" s="13" t="str">
        <f>IFERROR(IF(B479="","",J479*'Ergebnis (detailliert)'!G479/'Ergebnis (detailliert)'!F479),0)</f>
        <v/>
      </c>
      <c r="L479" s="56" t="str">
        <f t="shared" si="7"/>
        <v/>
      </c>
      <c r="M479" s="57" t="str">
        <f>IF(B479="","",IF(LOOKUP(B479,Stammdaten!$A$17:$A$1001,Stammdaten!$G$17:$G$1001)="Nein",0,IF(ISBLANK(Beladung!B479),"",ROUND(MIN(G479,K479)*-1,2))))</f>
        <v/>
      </c>
    </row>
    <row r="480" spans="1:13" x14ac:dyDescent="0.25">
      <c r="A480" s="142" t="str">
        <f>_xlfn.IFNA(VLOOKUP(B480,Stammdaten!$A$17:$B$300,2,FALSE),"")</f>
        <v/>
      </c>
      <c r="B480" s="125" t="str">
        <f>IF(Beladung!B480="","",Beladung!B480)</f>
        <v/>
      </c>
      <c r="C480" s="124" t="str">
        <f>IF(Beladung!C480="","",Beladung!C480)</f>
        <v/>
      </c>
      <c r="D480" s="87" t="str">
        <f>IF(ISBLANK(Beladung!B480),"",SUMIFS(Beladung!$D$17:$D$300,Beladung!$B$17:$B$300,B480))</f>
        <v/>
      </c>
      <c r="E480" s="66" t="str">
        <f>IF(ISBLANK(Beladung!B480),"",Beladung!D480)</f>
        <v/>
      </c>
      <c r="F480" s="88" t="str">
        <f>IF(ISBLANK(Beladung!B480),"",SUMIFS(Beladung!$F$17:$F$1001,Beladung!$B$17:$B$1001,'Ergebnis (detailliert)'!B480))</f>
        <v/>
      </c>
      <c r="G480" s="67" t="str">
        <f>IF(ISBLANK(Beladung!B480),"",Beladung!F480)</f>
        <v/>
      </c>
      <c r="H480" s="88" t="str">
        <f>IF(ISBLANK(Beladung!B480),"",SUMIFS(Entladung!$D$17:$D$1001,Entladung!$B$17:$B$1001,'Ergebnis (detailliert)'!B480))</f>
        <v/>
      </c>
      <c r="I480" s="89" t="str">
        <f>IF(ISBLANK(Entladung!B480),"",Entladung!D480)</f>
        <v/>
      </c>
      <c r="J480" s="88" t="str">
        <f>IF(ISBLANK(Beladung!B480),"",SUMIFS(Entladung!$F$17:$F$1001,Entladung!$B$17:$B$1001,'Ergebnis (detailliert)'!$B$17:$B$300))</f>
        <v/>
      </c>
      <c r="K480" s="13" t="str">
        <f>IFERROR(IF(B480="","",J480*'Ergebnis (detailliert)'!G480/'Ergebnis (detailliert)'!F480),0)</f>
        <v/>
      </c>
      <c r="L480" s="56" t="str">
        <f t="shared" si="7"/>
        <v/>
      </c>
      <c r="M480" s="57" t="str">
        <f>IF(B480="","",IF(LOOKUP(B480,Stammdaten!$A$17:$A$1001,Stammdaten!$G$17:$G$1001)="Nein",0,IF(ISBLANK(Beladung!B480),"",ROUND(MIN(G480,K480)*-1,2))))</f>
        <v/>
      </c>
    </row>
    <row r="481" spans="1:13" x14ac:dyDescent="0.25">
      <c r="A481" s="142" t="str">
        <f>_xlfn.IFNA(VLOOKUP(B481,Stammdaten!$A$17:$B$300,2,FALSE),"")</f>
        <v/>
      </c>
      <c r="B481" s="125" t="str">
        <f>IF(Beladung!B481="","",Beladung!B481)</f>
        <v/>
      </c>
      <c r="C481" s="124" t="str">
        <f>IF(Beladung!C481="","",Beladung!C481)</f>
        <v/>
      </c>
      <c r="D481" s="87" t="str">
        <f>IF(ISBLANK(Beladung!B481),"",SUMIFS(Beladung!$D$17:$D$300,Beladung!$B$17:$B$300,B481))</f>
        <v/>
      </c>
      <c r="E481" s="66" t="str">
        <f>IF(ISBLANK(Beladung!B481),"",Beladung!D481)</f>
        <v/>
      </c>
      <c r="F481" s="88" t="str">
        <f>IF(ISBLANK(Beladung!B481),"",SUMIFS(Beladung!$F$17:$F$1001,Beladung!$B$17:$B$1001,'Ergebnis (detailliert)'!B481))</f>
        <v/>
      </c>
      <c r="G481" s="67" t="str">
        <f>IF(ISBLANK(Beladung!B481),"",Beladung!F481)</f>
        <v/>
      </c>
      <c r="H481" s="88" t="str">
        <f>IF(ISBLANK(Beladung!B481),"",SUMIFS(Entladung!$D$17:$D$1001,Entladung!$B$17:$B$1001,'Ergebnis (detailliert)'!B481))</f>
        <v/>
      </c>
      <c r="I481" s="89" t="str">
        <f>IF(ISBLANK(Entladung!B481),"",Entladung!D481)</f>
        <v/>
      </c>
      <c r="J481" s="88" t="str">
        <f>IF(ISBLANK(Beladung!B481),"",SUMIFS(Entladung!$F$17:$F$1001,Entladung!$B$17:$B$1001,'Ergebnis (detailliert)'!$B$17:$B$300))</f>
        <v/>
      </c>
      <c r="K481" s="13" t="str">
        <f>IFERROR(IF(B481="","",J481*'Ergebnis (detailliert)'!G481/'Ergebnis (detailliert)'!F481),0)</f>
        <v/>
      </c>
      <c r="L481" s="56" t="str">
        <f t="shared" si="7"/>
        <v/>
      </c>
      <c r="M481" s="57" t="str">
        <f>IF(B481="","",IF(LOOKUP(B481,Stammdaten!$A$17:$A$1001,Stammdaten!$G$17:$G$1001)="Nein",0,IF(ISBLANK(Beladung!B481),"",ROUND(MIN(G481,K481)*-1,2))))</f>
        <v/>
      </c>
    </row>
    <row r="482" spans="1:13" x14ac:dyDescent="0.25">
      <c r="A482" s="142" t="str">
        <f>_xlfn.IFNA(VLOOKUP(B482,Stammdaten!$A$17:$B$300,2,FALSE),"")</f>
        <v/>
      </c>
      <c r="B482" s="125" t="str">
        <f>IF(Beladung!B482="","",Beladung!B482)</f>
        <v/>
      </c>
      <c r="C482" s="124" t="str">
        <f>IF(Beladung!C482="","",Beladung!C482)</f>
        <v/>
      </c>
      <c r="D482" s="87" t="str">
        <f>IF(ISBLANK(Beladung!B482),"",SUMIFS(Beladung!$D$17:$D$300,Beladung!$B$17:$B$300,B482))</f>
        <v/>
      </c>
      <c r="E482" s="66" t="str">
        <f>IF(ISBLANK(Beladung!B482),"",Beladung!D482)</f>
        <v/>
      </c>
      <c r="F482" s="88" t="str">
        <f>IF(ISBLANK(Beladung!B482),"",SUMIFS(Beladung!$F$17:$F$1001,Beladung!$B$17:$B$1001,'Ergebnis (detailliert)'!B482))</f>
        <v/>
      </c>
      <c r="G482" s="67" t="str">
        <f>IF(ISBLANK(Beladung!B482),"",Beladung!F482)</f>
        <v/>
      </c>
      <c r="H482" s="88" t="str">
        <f>IF(ISBLANK(Beladung!B482),"",SUMIFS(Entladung!$D$17:$D$1001,Entladung!$B$17:$B$1001,'Ergebnis (detailliert)'!B482))</f>
        <v/>
      </c>
      <c r="I482" s="89" t="str">
        <f>IF(ISBLANK(Entladung!B482),"",Entladung!D482)</f>
        <v/>
      </c>
      <c r="J482" s="88" t="str">
        <f>IF(ISBLANK(Beladung!B482),"",SUMIFS(Entladung!$F$17:$F$1001,Entladung!$B$17:$B$1001,'Ergebnis (detailliert)'!$B$17:$B$300))</f>
        <v/>
      </c>
      <c r="K482" s="13" t="str">
        <f>IFERROR(IF(B482="","",J482*'Ergebnis (detailliert)'!G482/'Ergebnis (detailliert)'!F482),0)</f>
        <v/>
      </c>
      <c r="L482" s="56" t="str">
        <f t="shared" si="7"/>
        <v/>
      </c>
      <c r="M482" s="57" t="str">
        <f>IF(B482="","",IF(LOOKUP(B482,Stammdaten!$A$17:$A$1001,Stammdaten!$G$17:$G$1001)="Nein",0,IF(ISBLANK(Beladung!B482),"",ROUND(MIN(G482,K482)*-1,2))))</f>
        <v/>
      </c>
    </row>
    <row r="483" spans="1:13" x14ac:dyDescent="0.25">
      <c r="A483" s="142" t="str">
        <f>_xlfn.IFNA(VLOOKUP(B483,Stammdaten!$A$17:$B$300,2,FALSE),"")</f>
        <v/>
      </c>
      <c r="B483" s="125" t="str">
        <f>IF(Beladung!B483="","",Beladung!B483)</f>
        <v/>
      </c>
      <c r="C483" s="124" t="str">
        <f>IF(Beladung!C483="","",Beladung!C483)</f>
        <v/>
      </c>
      <c r="D483" s="87" t="str">
        <f>IF(ISBLANK(Beladung!B483),"",SUMIFS(Beladung!$D$17:$D$300,Beladung!$B$17:$B$300,B483))</f>
        <v/>
      </c>
      <c r="E483" s="66" t="str">
        <f>IF(ISBLANK(Beladung!B483),"",Beladung!D483)</f>
        <v/>
      </c>
      <c r="F483" s="88" t="str">
        <f>IF(ISBLANK(Beladung!B483),"",SUMIFS(Beladung!$F$17:$F$1001,Beladung!$B$17:$B$1001,'Ergebnis (detailliert)'!B483))</f>
        <v/>
      </c>
      <c r="G483" s="67" t="str">
        <f>IF(ISBLANK(Beladung!B483),"",Beladung!F483)</f>
        <v/>
      </c>
      <c r="H483" s="88" t="str">
        <f>IF(ISBLANK(Beladung!B483),"",SUMIFS(Entladung!$D$17:$D$1001,Entladung!$B$17:$B$1001,'Ergebnis (detailliert)'!B483))</f>
        <v/>
      </c>
      <c r="I483" s="89" t="str">
        <f>IF(ISBLANK(Entladung!B483),"",Entladung!D483)</f>
        <v/>
      </c>
      <c r="J483" s="88" t="str">
        <f>IF(ISBLANK(Beladung!B483),"",SUMIFS(Entladung!$F$17:$F$1001,Entladung!$B$17:$B$1001,'Ergebnis (detailliert)'!$B$17:$B$300))</f>
        <v/>
      </c>
      <c r="K483" s="13" t="str">
        <f>IFERROR(IF(B483="","",J483*'Ergebnis (detailliert)'!G483/'Ergebnis (detailliert)'!F483),0)</f>
        <v/>
      </c>
      <c r="L483" s="56" t="str">
        <f t="shared" si="7"/>
        <v/>
      </c>
      <c r="M483" s="57" t="str">
        <f>IF(B483="","",IF(LOOKUP(B483,Stammdaten!$A$17:$A$1001,Stammdaten!$G$17:$G$1001)="Nein",0,IF(ISBLANK(Beladung!B483),"",ROUND(MIN(G483,K483)*-1,2))))</f>
        <v/>
      </c>
    </row>
    <row r="484" spans="1:13" x14ac:dyDescent="0.25">
      <c r="A484" s="142" t="str">
        <f>_xlfn.IFNA(VLOOKUP(B484,Stammdaten!$A$17:$B$300,2,FALSE),"")</f>
        <v/>
      </c>
      <c r="B484" s="125" t="str">
        <f>IF(Beladung!B484="","",Beladung!B484)</f>
        <v/>
      </c>
      <c r="C484" s="124" t="str">
        <f>IF(Beladung!C484="","",Beladung!C484)</f>
        <v/>
      </c>
      <c r="D484" s="87" t="str">
        <f>IF(ISBLANK(Beladung!B484),"",SUMIFS(Beladung!$D$17:$D$300,Beladung!$B$17:$B$300,B484))</f>
        <v/>
      </c>
      <c r="E484" s="66" t="str">
        <f>IF(ISBLANK(Beladung!B484),"",Beladung!D484)</f>
        <v/>
      </c>
      <c r="F484" s="88" t="str">
        <f>IF(ISBLANK(Beladung!B484),"",SUMIFS(Beladung!$F$17:$F$1001,Beladung!$B$17:$B$1001,'Ergebnis (detailliert)'!B484))</f>
        <v/>
      </c>
      <c r="G484" s="67" t="str">
        <f>IF(ISBLANK(Beladung!B484),"",Beladung!F484)</f>
        <v/>
      </c>
      <c r="H484" s="88" t="str">
        <f>IF(ISBLANK(Beladung!B484),"",SUMIFS(Entladung!$D$17:$D$1001,Entladung!$B$17:$B$1001,'Ergebnis (detailliert)'!B484))</f>
        <v/>
      </c>
      <c r="I484" s="89" t="str">
        <f>IF(ISBLANK(Entladung!B484),"",Entladung!D484)</f>
        <v/>
      </c>
      <c r="J484" s="88" t="str">
        <f>IF(ISBLANK(Beladung!B484),"",SUMIFS(Entladung!$F$17:$F$1001,Entladung!$B$17:$B$1001,'Ergebnis (detailliert)'!$B$17:$B$300))</f>
        <v/>
      </c>
      <c r="K484" s="13" t="str">
        <f>IFERROR(IF(B484="","",J484*'Ergebnis (detailliert)'!G484/'Ergebnis (detailliert)'!F484),0)</f>
        <v/>
      </c>
      <c r="L484" s="56" t="str">
        <f t="shared" si="7"/>
        <v/>
      </c>
      <c r="M484" s="57" t="str">
        <f>IF(B484="","",IF(LOOKUP(B484,Stammdaten!$A$17:$A$1001,Stammdaten!$G$17:$G$1001)="Nein",0,IF(ISBLANK(Beladung!B484),"",ROUND(MIN(G484,K484)*-1,2))))</f>
        <v/>
      </c>
    </row>
    <row r="485" spans="1:13" x14ac:dyDescent="0.25">
      <c r="A485" s="142" t="str">
        <f>_xlfn.IFNA(VLOOKUP(B485,Stammdaten!$A$17:$B$300,2,FALSE),"")</f>
        <v/>
      </c>
      <c r="B485" s="125" t="str">
        <f>IF(Beladung!B485="","",Beladung!B485)</f>
        <v/>
      </c>
      <c r="C485" s="124" t="str">
        <f>IF(Beladung!C485="","",Beladung!C485)</f>
        <v/>
      </c>
      <c r="D485" s="87" t="str">
        <f>IF(ISBLANK(Beladung!B485),"",SUMIFS(Beladung!$D$17:$D$300,Beladung!$B$17:$B$300,B485))</f>
        <v/>
      </c>
      <c r="E485" s="66" t="str">
        <f>IF(ISBLANK(Beladung!B485),"",Beladung!D485)</f>
        <v/>
      </c>
      <c r="F485" s="88" t="str">
        <f>IF(ISBLANK(Beladung!B485),"",SUMIFS(Beladung!$F$17:$F$1001,Beladung!$B$17:$B$1001,'Ergebnis (detailliert)'!B485))</f>
        <v/>
      </c>
      <c r="G485" s="67" t="str">
        <f>IF(ISBLANK(Beladung!B485),"",Beladung!F485)</f>
        <v/>
      </c>
      <c r="H485" s="88" t="str">
        <f>IF(ISBLANK(Beladung!B485),"",SUMIFS(Entladung!$D$17:$D$1001,Entladung!$B$17:$B$1001,'Ergebnis (detailliert)'!B485))</f>
        <v/>
      </c>
      <c r="I485" s="89" t="str">
        <f>IF(ISBLANK(Entladung!B485),"",Entladung!D485)</f>
        <v/>
      </c>
      <c r="J485" s="88" t="str">
        <f>IF(ISBLANK(Beladung!B485),"",SUMIFS(Entladung!$F$17:$F$1001,Entladung!$B$17:$B$1001,'Ergebnis (detailliert)'!$B$17:$B$300))</f>
        <v/>
      </c>
      <c r="K485" s="13" t="str">
        <f>IFERROR(IF(B485="","",J485*'Ergebnis (detailliert)'!G485/'Ergebnis (detailliert)'!F485),0)</f>
        <v/>
      </c>
      <c r="L485" s="56" t="str">
        <f t="shared" si="7"/>
        <v/>
      </c>
      <c r="M485" s="57" t="str">
        <f>IF(B485="","",IF(LOOKUP(B485,Stammdaten!$A$17:$A$1001,Stammdaten!$G$17:$G$1001)="Nein",0,IF(ISBLANK(Beladung!B485),"",ROUND(MIN(G485,K485)*-1,2))))</f>
        <v/>
      </c>
    </row>
    <row r="486" spans="1:13" x14ac:dyDescent="0.25">
      <c r="A486" s="142" t="str">
        <f>_xlfn.IFNA(VLOOKUP(B486,Stammdaten!$A$17:$B$300,2,FALSE),"")</f>
        <v/>
      </c>
      <c r="B486" s="125" t="str">
        <f>IF(Beladung!B486="","",Beladung!B486)</f>
        <v/>
      </c>
      <c r="C486" s="124" t="str">
        <f>IF(Beladung!C486="","",Beladung!C486)</f>
        <v/>
      </c>
      <c r="D486" s="87" t="str">
        <f>IF(ISBLANK(Beladung!B486),"",SUMIFS(Beladung!$D$17:$D$300,Beladung!$B$17:$B$300,B486))</f>
        <v/>
      </c>
      <c r="E486" s="66" t="str">
        <f>IF(ISBLANK(Beladung!B486),"",Beladung!D486)</f>
        <v/>
      </c>
      <c r="F486" s="88" t="str">
        <f>IF(ISBLANK(Beladung!B486),"",SUMIFS(Beladung!$F$17:$F$1001,Beladung!$B$17:$B$1001,'Ergebnis (detailliert)'!B486))</f>
        <v/>
      </c>
      <c r="G486" s="67" t="str">
        <f>IF(ISBLANK(Beladung!B486),"",Beladung!F486)</f>
        <v/>
      </c>
      <c r="H486" s="88" t="str">
        <f>IF(ISBLANK(Beladung!B486),"",SUMIFS(Entladung!$D$17:$D$1001,Entladung!$B$17:$B$1001,'Ergebnis (detailliert)'!B486))</f>
        <v/>
      </c>
      <c r="I486" s="89" t="str">
        <f>IF(ISBLANK(Entladung!B486),"",Entladung!D486)</f>
        <v/>
      </c>
      <c r="J486" s="88" t="str">
        <f>IF(ISBLANK(Beladung!B486),"",SUMIFS(Entladung!$F$17:$F$1001,Entladung!$B$17:$B$1001,'Ergebnis (detailliert)'!$B$17:$B$300))</f>
        <v/>
      </c>
      <c r="K486" s="13" t="str">
        <f>IFERROR(IF(B486="","",J486*'Ergebnis (detailliert)'!G486/'Ergebnis (detailliert)'!F486),0)</f>
        <v/>
      </c>
      <c r="L486" s="56" t="str">
        <f t="shared" si="7"/>
        <v/>
      </c>
      <c r="M486" s="57" t="str">
        <f>IF(B486="","",IF(LOOKUP(B486,Stammdaten!$A$17:$A$1001,Stammdaten!$G$17:$G$1001)="Nein",0,IF(ISBLANK(Beladung!B486),"",ROUND(MIN(G486,K486)*-1,2))))</f>
        <v/>
      </c>
    </row>
    <row r="487" spans="1:13" x14ac:dyDescent="0.25">
      <c r="A487" s="142" t="str">
        <f>_xlfn.IFNA(VLOOKUP(B487,Stammdaten!$A$17:$B$300,2,FALSE),"")</f>
        <v/>
      </c>
      <c r="B487" s="125" t="str">
        <f>IF(Beladung!B487="","",Beladung!B487)</f>
        <v/>
      </c>
      <c r="C487" s="124" t="str">
        <f>IF(Beladung!C487="","",Beladung!C487)</f>
        <v/>
      </c>
      <c r="D487" s="87" t="str">
        <f>IF(ISBLANK(Beladung!B487),"",SUMIFS(Beladung!$D$17:$D$300,Beladung!$B$17:$B$300,B487))</f>
        <v/>
      </c>
      <c r="E487" s="66" t="str">
        <f>IF(ISBLANK(Beladung!B487),"",Beladung!D487)</f>
        <v/>
      </c>
      <c r="F487" s="88" t="str">
        <f>IF(ISBLANK(Beladung!B487),"",SUMIFS(Beladung!$F$17:$F$1001,Beladung!$B$17:$B$1001,'Ergebnis (detailliert)'!B487))</f>
        <v/>
      </c>
      <c r="G487" s="67" t="str">
        <f>IF(ISBLANK(Beladung!B487),"",Beladung!F487)</f>
        <v/>
      </c>
      <c r="H487" s="88" t="str">
        <f>IF(ISBLANK(Beladung!B487),"",SUMIFS(Entladung!$D$17:$D$1001,Entladung!$B$17:$B$1001,'Ergebnis (detailliert)'!B487))</f>
        <v/>
      </c>
      <c r="I487" s="89" t="str">
        <f>IF(ISBLANK(Entladung!B487),"",Entladung!D487)</f>
        <v/>
      </c>
      <c r="J487" s="88" t="str">
        <f>IF(ISBLANK(Beladung!B487),"",SUMIFS(Entladung!$F$17:$F$1001,Entladung!$B$17:$B$1001,'Ergebnis (detailliert)'!$B$17:$B$300))</f>
        <v/>
      </c>
      <c r="K487" s="13" t="str">
        <f>IFERROR(IF(B487="","",J487*'Ergebnis (detailliert)'!G487/'Ergebnis (detailliert)'!F487),0)</f>
        <v/>
      </c>
      <c r="L487" s="56" t="str">
        <f t="shared" si="7"/>
        <v/>
      </c>
      <c r="M487" s="57" t="str">
        <f>IF(B487="","",IF(LOOKUP(B487,Stammdaten!$A$17:$A$1001,Stammdaten!$G$17:$G$1001)="Nein",0,IF(ISBLANK(Beladung!B487),"",ROUND(MIN(G487,K487)*-1,2))))</f>
        <v/>
      </c>
    </row>
    <row r="488" spans="1:13" x14ac:dyDescent="0.25">
      <c r="A488" s="142" t="str">
        <f>_xlfn.IFNA(VLOOKUP(B488,Stammdaten!$A$17:$B$300,2,FALSE),"")</f>
        <v/>
      </c>
      <c r="B488" s="125" t="str">
        <f>IF(Beladung!B488="","",Beladung!B488)</f>
        <v/>
      </c>
      <c r="C488" s="124" t="str">
        <f>IF(Beladung!C488="","",Beladung!C488)</f>
        <v/>
      </c>
      <c r="D488" s="87" t="str">
        <f>IF(ISBLANK(Beladung!B488),"",SUMIFS(Beladung!$D$17:$D$300,Beladung!$B$17:$B$300,B488))</f>
        <v/>
      </c>
      <c r="E488" s="66" t="str">
        <f>IF(ISBLANK(Beladung!B488),"",Beladung!D488)</f>
        <v/>
      </c>
      <c r="F488" s="88" t="str">
        <f>IF(ISBLANK(Beladung!B488),"",SUMIFS(Beladung!$F$17:$F$1001,Beladung!$B$17:$B$1001,'Ergebnis (detailliert)'!B488))</f>
        <v/>
      </c>
      <c r="G488" s="67" t="str">
        <f>IF(ISBLANK(Beladung!B488),"",Beladung!F488)</f>
        <v/>
      </c>
      <c r="H488" s="88" t="str">
        <f>IF(ISBLANK(Beladung!B488),"",SUMIFS(Entladung!$D$17:$D$1001,Entladung!$B$17:$B$1001,'Ergebnis (detailliert)'!B488))</f>
        <v/>
      </c>
      <c r="I488" s="89" t="str">
        <f>IF(ISBLANK(Entladung!B488),"",Entladung!D488)</f>
        <v/>
      </c>
      <c r="J488" s="88" t="str">
        <f>IF(ISBLANK(Beladung!B488),"",SUMIFS(Entladung!$F$17:$F$1001,Entladung!$B$17:$B$1001,'Ergebnis (detailliert)'!$B$17:$B$300))</f>
        <v/>
      </c>
      <c r="K488" s="13" t="str">
        <f>IFERROR(IF(B488="","",J488*'Ergebnis (detailliert)'!G488/'Ergebnis (detailliert)'!F488),0)</f>
        <v/>
      </c>
      <c r="L488" s="56" t="str">
        <f t="shared" si="7"/>
        <v/>
      </c>
      <c r="M488" s="57" t="str">
        <f>IF(B488="","",IF(LOOKUP(B488,Stammdaten!$A$17:$A$1001,Stammdaten!$G$17:$G$1001)="Nein",0,IF(ISBLANK(Beladung!B488),"",ROUND(MIN(G488,K488)*-1,2))))</f>
        <v/>
      </c>
    </row>
    <row r="489" spans="1:13" x14ac:dyDescent="0.25">
      <c r="A489" s="142" t="str">
        <f>_xlfn.IFNA(VLOOKUP(B489,Stammdaten!$A$17:$B$300,2,FALSE),"")</f>
        <v/>
      </c>
      <c r="B489" s="125" t="str">
        <f>IF(Beladung!B489="","",Beladung!B489)</f>
        <v/>
      </c>
      <c r="C489" s="124" t="str">
        <f>IF(Beladung!C489="","",Beladung!C489)</f>
        <v/>
      </c>
      <c r="D489" s="87" t="str">
        <f>IF(ISBLANK(Beladung!B489),"",SUMIFS(Beladung!$D$17:$D$300,Beladung!$B$17:$B$300,B489))</f>
        <v/>
      </c>
      <c r="E489" s="66" t="str">
        <f>IF(ISBLANK(Beladung!B489),"",Beladung!D489)</f>
        <v/>
      </c>
      <c r="F489" s="88" t="str">
        <f>IF(ISBLANK(Beladung!B489),"",SUMIFS(Beladung!$F$17:$F$1001,Beladung!$B$17:$B$1001,'Ergebnis (detailliert)'!B489))</f>
        <v/>
      </c>
      <c r="G489" s="67" t="str">
        <f>IF(ISBLANK(Beladung!B489),"",Beladung!F489)</f>
        <v/>
      </c>
      <c r="H489" s="88" t="str">
        <f>IF(ISBLANK(Beladung!B489),"",SUMIFS(Entladung!$D$17:$D$1001,Entladung!$B$17:$B$1001,'Ergebnis (detailliert)'!B489))</f>
        <v/>
      </c>
      <c r="I489" s="89" t="str">
        <f>IF(ISBLANK(Entladung!B489),"",Entladung!D489)</f>
        <v/>
      </c>
      <c r="J489" s="88" t="str">
        <f>IF(ISBLANK(Beladung!B489),"",SUMIFS(Entladung!$F$17:$F$1001,Entladung!$B$17:$B$1001,'Ergebnis (detailliert)'!$B$17:$B$300))</f>
        <v/>
      </c>
      <c r="K489" s="13" t="str">
        <f>IFERROR(IF(B489="","",J489*'Ergebnis (detailliert)'!G489/'Ergebnis (detailliert)'!F489),0)</f>
        <v/>
      </c>
      <c r="L489" s="56" t="str">
        <f t="shared" si="7"/>
        <v/>
      </c>
      <c r="M489" s="57" t="str">
        <f>IF(B489="","",IF(LOOKUP(B489,Stammdaten!$A$17:$A$1001,Stammdaten!$G$17:$G$1001)="Nein",0,IF(ISBLANK(Beladung!B489),"",ROUND(MIN(G489,K489)*-1,2))))</f>
        <v/>
      </c>
    </row>
    <row r="490" spans="1:13" x14ac:dyDescent="0.25">
      <c r="A490" s="142" t="str">
        <f>_xlfn.IFNA(VLOOKUP(B490,Stammdaten!$A$17:$B$300,2,FALSE),"")</f>
        <v/>
      </c>
      <c r="B490" s="125" t="str">
        <f>IF(Beladung!B490="","",Beladung!B490)</f>
        <v/>
      </c>
      <c r="C490" s="124" t="str">
        <f>IF(Beladung!C490="","",Beladung!C490)</f>
        <v/>
      </c>
      <c r="D490" s="87" t="str">
        <f>IF(ISBLANK(Beladung!B490),"",SUMIFS(Beladung!$D$17:$D$300,Beladung!$B$17:$B$300,B490))</f>
        <v/>
      </c>
      <c r="E490" s="66" t="str">
        <f>IF(ISBLANK(Beladung!B490),"",Beladung!D490)</f>
        <v/>
      </c>
      <c r="F490" s="88" t="str">
        <f>IF(ISBLANK(Beladung!B490),"",SUMIFS(Beladung!$F$17:$F$1001,Beladung!$B$17:$B$1001,'Ergebnis (detailliert)'!B490))</f>
        <v/>
      </c>
      <c r="G490" s="67" t="str">
        <f>IF(ISBLANK(Beladung!B490),"",Beladung!F490)</f>
        <v/>
      </c>
      <c r="H490" s="88" t="str">
        <f>IF(ISBLANK(Beladung!B490),"",SUMIFS(Entladung!$D$17:$D$1001,Entladung!$B$17:$B$1001,'Ergebnis (detailliert)'!B490))</f>
        <v/>
      </c>
      <c r="I490" s="89" t="str">
        <f>IF(ISBLANK(Entladung!B490),"",Entladung!D490)</f>
        <v/>
      </c>
      <c r="J490" s="88" t="str">
        <f>IF(ISBLANK(Beladung!B490),"",SUMIFS(Entladung!$F$17:$F$1001,Entladung!$B$17:$B$1001,'Ergebnis (detailliert)'!$B$17:$B$300))</f>
        <v/>
      </c>
      <c r="K490" s="13" t="str">
        <f>IFERROR(IF(B490="","",J490*'Ergebnis (detailliert)'!G490/'Ergebnis (detailliert)'!F490),0)</f>
        <v/>
      </c>
      <c r="L490" s="56" t="str">
        <f t="shared" si="7"/>
        <v/>
      </c>
      <c r="M490" s="57" t="str">
        <f>IF(B490="","",IF(LOOKUP(B490,Stammdaten!$A$17:$A$1001,Stammdaten!$G$17:$G$1001)="Nein",0,IF(ISBLANK(Beladung!B490),"",ROUND(MIN(G490,K490)*-1,2))))</f>
        <v/>
      </c>
    </row>
    <row r="491" spans="1:13" x14ac:dyDescent="0.25">
      <c r="A491" s="142" t="str">
        <f>_xlfn.IFNA(VLOOKUP(B491,Stammdaten!$A$17:$B$300,2,FALSE),"")</f>
        <v/>
      </c>
      <c r="B491" s="125" t="str">
        <f>IF(Beladung!B491="","",Beladung!B491)</f>
        <v/>
      </c>
      <c r="C491" s="124" t="str">
        <f>IF(Beladung!C491="","",Beladung!C491)</f>
        <v/>
      </c>
      <c r="D491" s="87" t="str">
        <f>IF(ISBLANK(Beladung!B491),"",SUMIFS(Beladung!$D$17:$D$300,Beladung!$B$17:$B$300,B491))</f>
        <v/>
      </c>
      <c r="E491" s="66" t="str">
        <f>IF(ISBLANK(Beladung!B491),"",Beladung!D491)</f>
        <v/>
      </c>
      <c r="F491" s="88" t="str">
        <f>IF(ISBLANK(Beladung!B491),"",SUMIFS(Beladung!$F$17:$F$1001,Beladung!$B$17:$B$1001,'Ergebnis (detailliert)'!B491))</f>
        <v/>
      </c>
      <c r="G491" s="67" t="str">
        <f>IF(ISBLANK(Beladung!B491),"",Beladung!F491)</f>
        <v/>
      </c>
      <c r="H491" s="88" t="str">
        <f>IF(ISBLANK(Beladung!B491),"",SUMIFS(Entladung!$D$17:$D$1001,Entladung!$B$17:$B$1001,'Ergebnis (detailliert)'!B491))</f>
        <v/>
      </c>
      <c r="I491" s="89" t="str">
        <f>IF(ISBLANK(Entladung!B491),"",Entladung!D491)</f>
        <v/>
      </c>
      <c r="J491" s="88" t="str">
        <f>IF(ISBLANK(Beladung!B491),"",SUMIFS(Entladung!$F$17:$F$1001,Entladung!$B$17:$B$1001,'Ergebnis (detailliert)'!$B$17:$B$300))</f>
        <v/>
      </c>
      <c r="K491" s="13" t="str">
        <f>IFERROR(IF(B491="","",J491*'Ergebnis (detailliert)'!G491/'Ergebnis (detailliert)'!F491),0)</f>
        <v/>
      </c>
      <c r="L491" s="56" t="str">
        <f t="shared" si="7"/>
        <v/>
      </c>
      <c r="M491" s="57" t="str">
        <f>IF(B491="","",IF(LOOKUP(B491,Stammdaten!$A$17:$A$1001,Stammdaten!$G$17:$G$1001)="Nein",0,IF(ISBLANK(Beladung!B491),"",ROUND(MIN(G491,K491)*-1,2))))</f>
        <v/>
      </c>
    </row>
    <row r="492" spans="1:13" x14ac:dyDescent="0.25">
      <c r="A492" s="142" t="str">
        <f>_xlfn.IFNA(VLOOKUP(B492,Stammdaten!$A$17:$B$300,2,FALSE),"")</f>
        <v/>
      </c>
      <c r="B492" s="125" t="str">
        <f>IF(Beladung!B492="","",Beladung!B492)</f>
        <v/>
      </c>
      <c r="C492" s="124" t="str">
        <f>IF(Beladung!C492="","",Beladung!C492)</f>
        <v/>
      </c>
      <c r="D492" s="87" t="str">
        <f>IF(ISBLANK(Beladung!B492),"",SUMIFS(Beladung!$D$17:$D$300,Beladung!$B$17:$B$300,B492))</f>
        <v/>
      </c>
      <c r="E492" s="66" t="str">
        <f>IF(ISBLANK(Beladung!B492),"",Beladung!D492)</f>
        <v/>
      </c>
      <c r="F492" s="88" t="str">
        <f>IF(ISBLANK(Beladung!B492),"",SUMIFS(Beladung!$F$17:$F$1001,Beladung!$B$17:$B$1001,'Ergebnis (detailliert)'!B492))</f>
        <v/>
      </c>
      <c r="G492" s="67" t="str">
        <f>IF(ISBLANK(Beladung!B492),"",Beladung!F492)</f>
        <v/>
      </c>
      <c r="H492" s="88" t="str">
        <f>IF(ISBLANK(Beladung!B492),"",SUMIFS(Entladung!$D$17:$D$1001,Entladung!$B$17:$B$1001,'Ergebnis (detailliert)'!B492))</f>
        <v/>
      </c>
      <c r="I492" s="89" t="str">
        <f>IF(ISBLANK(Entladung!B492),"",Entladung!D492)</f>
        <v/>
      </c>
      <c r="J492" s="88" t="str">
        <f>IF(ISBLANK(Beladung!B492),"",SUMIFS(Entladung!$F$17:$F$1001,Entladung!$B$17:$B$1001,'Ergebnis (detailliert)'!$B$17:$B$300))</f>
        <v/>
      </c>
      <c r="K492" s="13" t="str">
        <f>IFERROR(IF(B492="","",J492*'Ergebnis (detailliert)'!G492/'Ergebnis (detailliert)'!F492),0)</f>
        <v/>
      </c>
      <c r="L492" s="56" t="str">
        <f t="shared" si="7"/>
        <v/>
      </c>
      <c r="M492" s="57" t="str">
        <f>IF(B492="","",IF(LOOKUP(B492,Stammdaten!$A$17:$A$1001,Stammdaten!$G$17:$G$1001)="Nein",0,IF(ISBLANK(Beladung!B492),"",ROUND(MIN(G492,K492)*-1,2))))</f>
        <v/>
      </c>
    </row>
    <row r="493" spans="1:13" x14ac:dyDescent="0.25">
      <c r="A493" s="142" t="str">
        <f>_xlfn.IFNA(VLOOKUP(B493,Stammdaten!$A$17:$B$300,2,FALSE),"")</f>
        <v/>
      </c>
      <c r="B493" s="125" t="str">
        <f>IF(Beladung!B493="","",Beladung!B493)</f>
        <v/>
      </c>
      <c r="C493" s="124" t="str">
        <f>IF(Beladung!C493="","",Beladung!C493)</f>
        <v/>
      </c>
      <c r="D493" s="87" t="str">
        <f>IF(ISBLANK(Beladung!B493),"",SUMIFS(Beladung!$D$17:$D$300,Beladung!$B$17:$B$300,B493))</f>
        <v/>
      </c>
      <c r="E493" s="66" t="str">
        <f>IF(ISBLANK(Beladung!B493),"",Beladung!D493)</f>
        <v/>
      </c>
      <c r="F493" s="88" t="str">
        <f>IF(ISBLANK(Beladung!B493),"",SUMIFS(Beladung!$F$17:$F$1001,Beladung!$B$17:$B$1001,'Ergebnis (detailliert)'!B493))</f>
        <v/>
      </c>
      <c r="G493" s="67" t="str">
        <f>IF(ISBLANK(Beladung!B493),"",Beladung!F493)</f>
        <v/>
      </c>
      <c r="H493" s="88" t="str">
        <f>IF(ISBLANK(Beladung!B493),"",SUMIFS(Entladung!$D$17:$D$1001,Entladung!$B$17:$B$1001,'Ergebnis (detailliert)'!B493))</f>
        <v/>
      </c>
      <c r="I493" s="89" t="str">
        <f>IF(ISBLANK(Entladung!B493),"",Entladung!D493)</f>
        <v/>
      </c>
      <c r="J493" s="88" t="str">
        <f>IF(ISBLANK(Beladung!B493),"",SUMIFS(Entladung!$F$17:$F$1001,Entladung!$B$17:$B$1001,'Ergebnis (detailliert)'!$B$17:$B$300))</f>
        <v/>
      </c>
      <c r="K493" s="13" t="str">
        <f>IFERROR(IF(B493="","",J493*'Ergebnis (detailliert)'!G493/'Ergebnis (detailliert)'!F493),0)</f>
        <v/>
      </c>
      <c r="L493" s="56" t="str">
        <f t="shared" si="7"/>
        <v/>
      </c>
      <c r="M493" s="57" t="str">
        <f>IF(B493="","",IF(LOOKUP(B493,Stammdaten!$A$17:$A$1001,Stammdaten!$G$17:$G$1001)="Nein",0,IF(ISBLANK(Beladung!B493),"",ROUND(MIN(G493,K493)*-1,2))))</f>
        <v/>
      </c>
    </row>
    <row r="494" spans="1:13" x14ac:dyDescent="0.25">
      <c r="A494" s="142" t="str">
        <f>_xlfn.IFNA(VLOOKUP(B494,Stammdaten!$A$17:$B$300,2,FALSE),"")</f>
        <v/>
      </c>
      <c r="B494" s="125" t="str">
        <f>IF(Beladung!B494="","",Beladung!B494)</f>
        <v/>
      </c>
      <c r="C494" s="124" t="str">
        <f>IF(Beladung!C494="","",Beladung!C494)</f>
        <v/>
      </c>
      <c r="D494" s="87" t="str">
        <f>IF(ISBLANK(Beladung!B494),"",SUMIFS(Beladung!$D$17:$D$300,Beladung!$B$17:$B$300,B494))</f>
        <v/>
      </c>
      <c r="E494" s="66" t="str">
        <f>IF(ISBLANK(Beladung!B494),"",Beladung!D494)</f>
        <v/>
      </c>
      <c r="F494" s="88" t="str">
        <f>IF(ISBLANK(Beladung!B494),"",SUMIFS(Beladung!$F$17:$F$1001,Beladung!$B$17:$B$1001,'Ergebnis (detailliert)'!B494))</f>
        <v/>
      </c>
      <c r="G494" s="67" t="str">
        <f>IF(ISBLANK(Beladung!B494),"",Beladung!F494)</f>
        <v/>
      </c>
      <c r="H494" s="88" t="str">
        <f>IF(ISBLANK(Beladung!B494),"",SUMIFS(Entladung!$D$17:$D$1001,Entladung!$B$17:$B$1001,'Ergebnis (detailliert)'!B494))</f>
        <v/>
      </c>
      <c r="I494" s="89" t="str">
        <f>IF(ISBLANK(Entladung!B494),"",Entladung!D494)</f>
        <v/>
      </c>
      <c r="J494" s="88" t="str">
        <f>IF(ISBLANK(Beladung!B494),"",SUMIFS(Entladung!$F$17:$F$1001,Entladung!$B$17:$B$1001,'Ergebnis (detailliert)'!$B$17:$B$300))</f>
        <v/>
      </c>
      <c r="K494" s="13" t="str">
        <f>IFERROR(IF(B494="","",J494*'Ergebnis (detailliert)'!G494/'Ergebnis (detailliert)'!F494),0)</f>
        <v/>
      </c>
      <c r="L494" s="56" t="str">
        <f t="shared" si="7"/>
        <v/>
      </c>
      <c r="M494" s="57" t="str">
        <f>IF(B494="","",IF(LOOKUP(B494,Stammdaten!$A$17:$A$1001,Stammdaten!$G$17:$G$1001)="Nein",0,IF(ISBLANK(Beladung!B494),"",ROUND(MIN(G494,K494)*-1,2))))</f>
        <v/>
      </c>
    </row>
    <row r="495" spans="1:13" x14ac:dyDescent="0.25">
      <c r="A495" s="142" t="str">
        <f>_xlfn.IFNA(VLOOKUP(B495,Stammdaten!$A$17:$B$300,2,FALSE),"")</f>
        <v/>
      </c>
      <c r="B495" s="125" t="str">
        <f>IF(Beladung!B495="","",Beladung!B495)</f>
        <v/>
      </c>
      <c r="C495" s="124" t="str">
        <f>IF(Beladung!C495="","",Beladung!C495)</f>
        <v/>
      </c>
      <c r="D495" s="87" t="str">
        <f>IF(ISBLANK(Beladung!B495),"",SUMIFS(Beladung!$D$17:$D$300,Beladung!$B$17:$B$300,B495))</f>
        <v/>
      </c>
      <c r="E495" s="66" t="str">
        <f>IF(ISBLANK(Beladung!B495),"",Beladung!D495)</f>
        <v/>
      </c>
      <c r="F495" s="88" t="str">
        <f>IF(ISBLANK(Beladung!B495),"",SUMIFS(Beladung!$F$17:$F$1001,Beladung!$B$17:$B$1001,'Ergebnis (detailliert)'!B495))</f>
        <v/>
      </c>
      <c r="G495" s="67" t="str">
        <f>IF(ISBLANK(Beladung!B495),"",Beladung!F495)</f>
        <v/>
      </c>
      <c r="H495" s="88" t="str">
        <f>IF(ISBLANK(Beladung!B495),"",SUMIFS(Entladung!$D$17:$D$1001,Entladung!$B$17:$B$1001,'Ergebnis (detailliert)'!B495))</f>
        <v/>
      </c>
      <c r="I495" s="89" t="str">
        <f>IF(ISBLANK(Entladung!B495),"",Entladung!D495)</f>
        <v/>
      </c>
      <c r="J495" s="88" t="str">
        <f>IF(ISBLANK(Beladung!B495),"",SUMIFS(Entladung!$F$17:$F$1001,Entladung!$B$17:$B$1001,'Ergebnis (detailliert)'!$B$17:$B$300))</f>
        <v/>
      </c>
      <c r="K495" s="13" t="str">
        <f>IFERROR(IF(B495="","",J495*'Ergebnis (detailliert)'!G495/'Ergebnis (detailliert)'!F495),0)</f>
        <v/>
      </c>
      <c r="L495" s="56" t="str">
        <f t="shared" si="7"/>
        <v/>
      </c>
      <c r="M495" s="57" t="str">
        <f>IF(B495="","",IF(LOOKUP(B495,Stammdaten!$A$17:$A$1001,Stammdaten!$G$17:$G$1001)="Nein",0,IF(ISBLANK(Beladung!B495),"",ROUND(MIN(G495,K495)*-1,2))))</f>
        <v/>
      </c>
    </row>
    <row r="496" spans="1:13" x14ac:dyDescent="0.25">
      <c r="A496" s="142" t="str">
        <f>_xlfn.IFNA(VLOOKUP(B496,Stammdaten!$A$17:$B$300,2,FALSE),"")</f>
        <v/>
      </c>
      <c r="B496" s="125" t="str">
        <f>IF(Beladung!B496="","",Beladung!B496)</f>
        <v/>
      </c>
      <c r="C496" s="124" t="str">
        <f>IF(Beladung!C496="","",Beladung!C496)</f>
        <v/>
      </c>
      <c r="D496" s="87" t="str">
        <f>IF(ISBLANK(Beladung!B496),"",SUMIFS(Beladung!$D$17:$D$300,Beladung!$B$17:$B$300,B496))</f>
        <v/>
      </c>
      <c r="E496" s="66" t="str">
        <f>IF(ISBLANK(Beladung!B496),"",Beladung!D496)</f>
        <v/>
      </c>
      <c r="F496" s="88" t="str">
        <f>IF(ISBLANK(Beladung!B496),"",SUMIFS(Beladung!$F$17:$F$1001,Beladung!$B$17:$B$1001,'Ergebnis (detailliert)'!B496))</f>
        <v/>
      </c>
      <c r="G496" s="67" t="str">
        <f>IF(ISBLANK(Beladung!B496),"",Beladung!F496)</f>
        <v/>
      </c>
      <c r="H496" s="88" t="str">
        <f>IF(ISBLANK(Beladung!B496),"",SUMIFS(Entladung!$D$17:$D$1001,Entladung!$B$17:$B$1001,'Ergebnis (detailliert)'!B496))</f>
        <v/>
      </c>
      <c r="I496" s="89" t="str">
        <f>IF(ISBLANK(Entladung!B496),"",Entladung!D496)</f>
        <v/>
      </c>
      <c r="J496" s="88" t="str">
        <f>IF(ISBLANK(Beladung!B496),"",SUMIFS(Entladung!$F$17:$F$1001,Entladung!$B$17:$B$1001,'Ergebnis (detailliert)'!$B$17:$B$300))</f>
        <v/>
      </c>
      <c r="K496" s="13" t="str">
        <f>IFERROR(IF(B496="","",J496*'Ergebnis (detailliert)'!G496/'Ergebnis (detailliert)'!F496),0)</f>
        <v/>
      </c>
      <c r="L496" s="56" t="str">
        <f t="shared" si="7"/>
        <v/>
      </c>
      <c r="M496" s="57" t="str">
        <f>IF(B496="","",IF(LOOKUP(B496,Stammdaten!$A$17:$A$1001,Stammdaten!$G$17:$G$1001)="Nein",0,IF(ISBLANK(Beladung!B496),"",ROUND(MIN(G496,K496)*-1,2))))</f>
        <v/>
      </c>
    </row>
    <row r="497" spans="1:13" x14ac:dyDescent="0.25">
      <c r="A497" s="142" t="str">
        <f>_xlfn.IFNA(VLOOKUP(B497,Stammdaten!$A$17:$B$300,2,FALSE),"")</f>
        <v/>
      </c>
      <c r="B497" s="125" t="str">
        <f>IF(Beladung!B497="","",Beladung!B497)</f>
        <v/>
      </c>
      <c r="C497" s="124" t="str">
        <f>IF(Beladung!C497="","",Beladung!C497)</f>
        <v/>
      </c>
      <c r="D497" s="87" t="str">
        <f>IF(ISBLANK(Beladung!B497),"",SUMIFS(Beladung!$D$17:$D$300,Beladung!$B$17:$B$300,B497))</f>
        <v/>
      </c>
      <c r="E497" s="66" t="str">
        <f>IF(ISBLANK(Beladung!B497),"",Beladung!D497)</f>
        <v/>
      </c>
      <c r="F497" s="88" t="str">
        <f>IF(ISBLANK(Beladung!B497),"",SUMIFS(Beladung!$F$17:$F$1001,Beladung!$B$17:$B$1001,'Ergebnis (detailliert)'!B497))</f>
        <v/>
      </c>
      <c r="G497" s="67" t="str">
        <f>IF(ISBLANK(Beladung!B497),"",Beladung!F497)</f>
        <v/>
      </c>
      <c r="H497" s="88" t="str">
        <f>IF(ISBLANK(Beladung!B497),"",SUMIFS(Entladung!$D$17:$D$1001,Entladung!$B$17:$B$1001,'Ergebnis (detailliert)'!B497))</f>
        <v/>
      </c>
      <c r="I497" s="89" t="str">
        <f>IF(ISBLANK(Entladung!B497),"",Entladung!D497)</f>
        <v/>
      </c>
      <c r="J497" s="88" t="str">
        <f>IF(ISBLANK(Beladung!B497),"",SUMIFS(Entladung!$F$17:$F$1001,Entladung!$B$17:$B$1001,'Ergebnis (detailliert)'!$B$17:$B$300))</f>
        <v/>
      </c>
      <c r="K497" s="13" t="str">
        <f>IFERROR(IF(B497="","",J497*'Ergebnis (detailliert)'!G497/'Ergebnis (detailliert)'!F497),0)</f>
        <v/>
      </c>
      <c r="L497" s="56" t="str">
        <f t="shared" si="7"/>
        <v/>
      </c>
      <c r="M497" s="57" t="str">
        <f>IF(B497="","",IF(LOOKUP(B497,Stammdaten!$A$17:$A$1001,Stammdaten!$G$17:$G$1001)="Nein",0,IF(ISBLANK(Beladung!B497),"",ROUND(MIN(G497,K497)*-1,2))))</f>
        <v/>
      </c>
    </row>
    <row r="498" spans="1:13" x14ac:dyDescent="0.25">
      <c r="A498" s="142" t="str">
        <f>_xlfn.IFNA(VLOOKUP(B498,Stammdaten!$A$17:$B$300,2,FALSE),"")</f>
        <v/>
      </c>
      <c r="B498" s="125" t="str">
        <f>IF(Beladung!B498="","",Beladung!B498)</f>
        <v/>
      </c>
      <c r="C498" s="124" t="str">
        <f>IF(Beladung!C498="","",Beladung!C498)</f>
        <v/>
      </c>
      <c r="D498" s="87" t="str">
        <f>IF(ISBLANK(Beladung!B498),"",SUMIFS(Beladung!$D$17:$D$300,Beladung!$B$17:$B$300,B498))</f>
        <v/>
      </c>
      <c r="E498" s="66" t="str">
        <f>IF(ISBLANK(Beladung!B498),"",Beladung!D498)</f>
        <v/>
      </c>
      <c r="F498" s="88" t="str">
        <f>IF(ISBLANK(Beladung!B498),"",SUMIFS(Beladung!$F$17:$F$1001,Beladung!$B$17:$B$1001,'Ergebnis (detailliert)'!B498))</f>
        <v/>
      </c>
      <c r="G498" s="67" t="str">
        <f>IF(ISBLANK(Beladung!B498),"",Beladung!F498)</f>
        <v/>
      </c>
      <c r="H498" s="88" t="str">
        <f>IF(ISBLANK(Beladung!B498),"",SUMIFS(Entladung!$D$17:$D$1001,Entladung!$B$17:$B$1001,'Ergebnis (detailliert)'!B498))</f>
        <v/>
      </c>
      <c r="I498" s="89" t="str">
        <f>IF(ISBLANK(Entladung!B498),"",Entladung!D498)</f>
        <v/>
      </c>
      <c r="J498" s="88" t="str">
        <f>IF(ISBLANK(Beladung!B498),"",SUMIFS(Entladung!$F$17:$F$1001,Entladung!$B$17:$B$1001,'Ergebnis (detailliert)'!$B$17:$B$300))</f>
        <v/>
      </c>
      <c r="K498" s="13" t="str">
        <f>IFERROR(IF(B498="","",J498*'Ergebnis (detailliert)'!G498/'Ergebnis (detailliert)'!F498),0)</f>
        <v/>
      </c>
      <c r="L498" s="56" t="str">
        <f t="shared" si="7"/>
        <v/>
      </c>
      <c r="M498" s="57" t="str">
        <f>IF(B498="","",IF(LOOKUP(B498,Stammdaten!$A$17:$A$1001,Stammdaten!$G$17:$G$1001)="Nein",0,IF(ISBLANK(Beladung!B498),"",ROUND(MIN(G498,K498)*-1,2))))</f>
        <v/>
      </c>
    </row>
    <row r="499" spans="1:13" x14ac:dyDescent="0.25">
      <c r="A499" s="142" t="str">
        <f>_xlfn.IFNA(VLOOKUP(B499,Stammdaten!$A$17:$B$300,2,FALSE),"")</f>
        <v/>
      </c>
      <c r="B499" s="125" t="str">
        <f>IF(Beladung!B499="","",Beladung!B499)</f>
        <v/>
      </c>
      <c r="C499" s="124" t="str">
        <f>IF(Beladung!C499="","",Beladung!C499)</f>
        <v/>
      </c>
      <c r="D499" s="87" t="str">
        <f>IF(ISBLANK(Beladung!B499),"",SUMIFS(Beladung!$D$17:$D$300,Beladung!$B$17:$B$300,B499))</f>
        <v/>
      </c>
      <c r="E499" s="66" t="str">
        <f>IF(ISBLANK(Beladung!B499),"",Beladung!D499)</f>
        <v/>
      </c>
      <c r="F499" s="88" t="str">
        <f>IF(ISBLANK(Beladung!B499),"",SUMIFS(Beladung!$F$17:$F$1001,Beladung!$B$17:$B$1001,'Ergebnis (detailliert)'!B499))</f>
        <v/>
      </c>
      <c r="G499" s="67" t="str">
        <f>IF(ISBLANK(Beladung!B499),"",Beladung!F499)</f>
        <v/>
      </c>
      <c r="H499" s="88" t="str">
        <f>IF(ISBLANK(Beladung!B499),"",SUMIFS(Entladung!$D$17:$D$1001,Entladung!$B$17:$B$1001,'Ergebnis (detailliert)'!B499))</f>
        <v/>
      </c>
      <c r="I499" s="89" t="str">
        <f>IF(ISBLANK(Entladung!B499),"",Entladung!D499)</f>
        <v/>
      </c>
      <c r="J499" s="88" t="str">
        <f>IF(ISBLANK(Beladung!B499),"",SUMIFS(Entladung!$F$17:$F$1001,Entladung!$B$17:$B$1001,'Ergebnis (detailliert)'!$B$17:$B$300))</f>
        <v/>
      </c>
      <c r="K499" s="13" t="str">
        <f>IFERROR(IF(B499="","",J499*'Ergebnis (detailliert)'!G499/'Ergebnis (detailliert)'!F499),0)</f>
        <v/>
      </c>
      <c r="L499" s="56" t="str">
        <f t="shared" si="7"/>
        <v/>
      </c>
      <c r="M499" s="57" t="str">
        <f>IF(B499="","",IF(LOOKUP(B499,Stammdaten!$A$17:$A$1001,Stammdaten!$G$17:$G$1001)="Nein",0,IF(ISBLANK(Beladung!B499),"",ROUND(MIN(G499,K499)*-1,2))))</f>
        <v/>
      </c>
    </row>
    <row r="500" spans="1:13" x14ac:dyDescent="0.25">
      <c r="A500" s="142" t="str">
        <f>_xlfn.IFNA(VLOOKUP(B500,Stammdaten!$A$17:$B$300,2,FALSE),"")</f>
        <v/>
      </c>
      <c r="B500" s="125" t="str">
        <f>IF(Beladung!B500="","",Beladung!B500)</f>
        <v/>
      </c>
      <c r="C500" s="124" t="str">
        <f>IF(Beladung!C500="","",Beladung!C500)</f>
        <v/>
      </c>
      <c r="D500" s="87" t="str">
        <f>IF(ISBLANK(Beladung!B500),"",SUMIFS(Beladung!$D$17:$D$300,Beladung!$B$17:$B$300,B500))</f>
        <v/>
      </c>
      <c r="E500" s="66" t="str">
        <f>IF(ISBLANK(Beladung!B500),"",Beladung!D500)</f>
        <v/>
      </c>
      <c r="F500" s="88" t="str">
        <f>IF(ISBLANK(Beladung!B500),"",SUMIFS(Beladung!$F$17:$F$1001,Beladung!$B$17:$B$1001,'Ergebnis (detailliert)'!B500))</f>
        <v/>
      </c>
      <c r="G500" s="67" t="str">
        <f>IF(ISBLANK(Beladung!B500),"",Beladung!F500)</f>
        <v/>
      </c>
      <c r="H500" s="88" t="str">
        <f>IF(ISBLANK(Beladung!B500),"",SUMIFS(Entladung!$D$17:$D$1001,Entladung!$B$17:$B$1001,'Ergebnis (detailliert)'!B500))</f>
        <v/>
      </c>
      <c r="I500" s="89" t="str">
        <f>IF(ISBLANK(Entladung!B500),"",Entladung!D500)</f>
        <v/>
      </c>
      <c r="J500" s="88" t="str">
        <f>IF(ISBLANK(Beladung!B500),"",SUMIFS(Entladung!$F$17:$F$1001,Entladung!$B$17:$B$1001,'Ergebnis (detailliert)'!$B$17:$B$300))</f>
        <v/>
      </c>
      <c r="K500" s="13" t="str">
        <f>IFERROR(IF(B500="","",J500*'Ergebnis (detailliert)'!G500/'Ergebnis (detailliert)'!F500),0)</f>
        <v/>
      </c>
      <c r="L500" s="56" t="str">
        <f t="shared" si="7"/>
        <v/>
      </c>
      <c r="M500" s="57" t="str">
        <f>IF(B500="","",IF(LOOKUP(B500,Stammdaten!$A$17:$A$1001,Stammdaten!$G$17:$G$1001)="Nein",0,IF(ISBLANK(Beladung!B500),"",ROUND(MIN(G500,K500)*-1,2))))</f>
        <v/>
      </c>
    </row>
    <row r="501" spans="1:13" x14ac:dyDescent="0.25">
      <c r="A501" s="142" t="str">
        <f>_xlfn.IFNA(VLOOKUP(B501,Stammdaten!$A$17:$B$300,2,FALSE),"")</f>
        <v/>
      </c>
      <c r="B501" s="125" t="str">
        <f>IF(Beladung!B501="","",Beladung!B501)</f>
        <v/>
      </c>
      <c r="C501" s="124" t="str">
        <f>IF(Beladung!C501="","",Beladung!C501)</f>
        <v/>
      </c>
      <c r="D501" s="87" t="str">
        <f>IF(ISBLANK(Beladung!B501),"",SUMIFS(Beladung!$D$17:$D$300,Beladung!$B$17:$B$300,B501))</f>
        <v/>
      </c>
      <c r="E501" s="66" t="str">
        <f>IF(ISBLANK(Beladung!B501),"",Beladung!D501)</f>
        <v/>
      </c>
      <c r="F501" s="88" t="str">
        <f>IF(ISBLANK(Beladung!B501),"",SUMIFS(Beladung!$F$17:$F$1001,Beladung!$B$17:$B$1001,'Ergebnis (detailliert)'!B501))</f>
        <v/>
      </c>
      <c r="G501" s="67" t="str">
        <f>IF(ISBLANK(Beladung!B501),"",Beladung!F501)</f>
        <v/>
      </c>
      <c r="H501" s="88" t="str">
        <f>IF(ISBLANK(Beladung!B501),"",SUMIFS(Entladung!$D$17:$D$1001,Entladung!$B$17:$B$1001,'Ergebnis (detailliert)'!B501))</f>
        <v/>
      </c>
      <c r="I501" s="89" t="str">
        <f>IF(ISBLANK(Entladung!B501),"",Entladung!D501)</f>
        <v/>
      </c>
      <c r="J501" s="88" t="str">
        <f>IF(ISBLANK(Beladung!B501),"",SUMIFS(Entladung!$F$17:$F$1001,Entladung!$B$17:$B$1001,'Ergebnis (detailliert)'!$B$17:$B$300))</f>
        <v/>
      </c>
      <c r="K501" s="13" t="str">
        <f>IFERROR(IF(B501="","",J501*'Ergebnis (detailliert)'!G501/'Ergebnis (detailliert)'!F501),0)</f>
        <v/>
      </c>
      <c r="L501" s="56" t="str">
        <f t="shared" si="7"/>
        <v/>
      </c>
      <c r="M501" s="57" t="str">
        <f>IF(B501="","",IF(LOOKUP(B501,Stammdaten!$A$17:$A$1001,Stammdaten!$G$17:$G$1001)="Nein",0,IF(ISBLANK(Beladung!B501),"",ROUND(MIN(G501,K501)*-1,2))))</f>
        <v/>
      </c>
    </row>
    <row r="502" spans="1:13" x14ac:dyDescent="0.25">
      <c r="A502" s="142" t="str">
        <f>_xlfn.IFNA(VLOOKUP(B502,Stammdaten!$A$17:$B$300,2,FALSE),"")</f>
        <v/>
      </c>
      <c r="B502" s="125" t="str">
        <f>IF(Beladung!B502="","",Beladung!B502)</f>
        <v/>
      </c>
      <c r="C502" s="124" t="str">
        <f>IF(Beladung!C502="","",Beladung!C502)</f>
        <v/>
      </c>
      <c r="D502" s="87" t="str">
        <f>IF(ISBLANK(Beladung!B502),"",SUMIFS(Beladung!$D$17:$D$300,Beladung!$B$17:$B$300,B502))</f>
        <v/>
      </c>
      <c r="E502" s="66" t="str">
        <f>IF(ISBLANK(Beladung!B502),"",Beladung!D502)</f>
        <v/>
      </c>
      <c r="F502" s="88" t="str">
        <f>IF(ISBLANK(Beladung!B502),"",SUMIFS(Beladung!$F$17:$F$1001,Beladung!$B$17:$B$1001,'Ergebnis (detailliert)'!B502))</f>
        <v/>
      </c>
      <c r="G502" s="67" t="str">
        <f>IF(ISBLANK(Beladung!B502),"",Beladung!F502)</f>
        <v/>
      </c>
      <c r="H502" s="88" t="str">
        <f>IF(ISBLANK(Beladung!B502),"",SUMIFS(Entladung!$D$17:$D$1001,Entladung!$B$17:$B$1001,'Ergebnis (detailliert)'!B502))</f>
        <v/>
      </c>
      <c r="I502" s="89" t="str">
        <f>IF(ISBLANK(Entladung!B502),"",Entladung!D502)</f>
        <v/>
      </c>
      <c r="J502" s="88" t="str">
        <f>IF(ISBLANK(Beladung!B502),"",SUMIFS(Entladung!$F$17:$F$1001,Entladung!$B$17:$B$1001,'Ergebnis (detailliert)'!$B$17:$B$300))</f>
        <v/>
      </c>
      <c r="K502" s="13" t="str">
        <f>IFERROR(IF(B502="","",J502*'Ergebnis (detailliert)'!G502/'Ergebnis (detailliert)'!F502),0)</f>
        <v/>
      </c>
      <c r="L502" s="56" t="str">
        <f t="shared" si="7"/>
        <v/>
      </c>
      <c r="M502" s="57" t="str">
        <f>IF(B502="","",IF(LOOKUP(B502,Stammdaten!$A$17:$A$1001,Stammdaten!$G$17:$G$1001)="Nein",0,IF(ISBLANK(Beladung!B502),"",ROUND(MIN(G502,K502)*-1,2))))</f>
        <v/>
      </c>
    </row>
    <row r="503" spans="1:13" x14ac:dyDescent="0.25">
      <c r="A503" s="142" t="str">
        <f>_xlfn.IFNA(VLOOKUP(B503,Stammdaten!$A$17:$B$300,2,FALSE),"")</f>
        <v/>
      </c>
      <c r="B503" s="125" t="str">
        <f>IF(Beladung!B503="","",Beladung!B503)</f>
        <v/>
      </c>
      <c r="C503" s="124" t="str">
        <f>IF(Beladung!C503="","",Beladung!C503)</f>
        <v/>
      </c>
      <c r="D503" s="87" t="str">
        <f>IF(ISBLANK(Beladung!B503),"",SUMIFS(Beladung!$D$17:$D$300,Beladung!$B$17:$B$300,B503))</f>
        <v/>
      </c>
      <c r="E503" s="66" t="str">
        <f>IF(ISBLANK(Beladung!B503),"",Beladung!D503)</f>
        <v/>
      </c>
      <c r="F503" s="88" t="str">
        <f>IF(ISBLANK(Beladung!B503),"",SUMIFS(Beladung!$F$17:$F$1001,Beladung!$B$17:$B$1001,'Ergebnis (detailliert)'!B503))</f>
        <v/>
      </c>
      <c r="G503" s="67" t="str">
        <f>IF(ISBLANK(Beladung!B503),"",Beladung!F503)</f>
        <v/>
      </c>
      <c r="H503" s="88" t="str">
        <f>IF(ISBLANK(Beladung!B503),"",SUMIFS(Entladung!$D$17:$D$1001,Entladung!$B$17:$B$1001,'Ergebnis (detailliert)'!B503))</f>
        <v/>
      </c>
      <c r="I503" s="89" t="str">
        <f>IF(ISBLANK(Entladung!B503),"",Entladung!D503)</f>
        <v/>
      </c>
      <c r="J503" s="88" t="str">
        <f>IF(ISBLANK(Beladung!B503),"",SUMIFS(Entladung!$F$17:$F$1001,Entladung!$B$17:$B$1001,'Ergebnis (detailliert)'!$B$17:$B$300))</f>
        <v/>
      </c>
      <c r="K503" s="13" t="str">
        <f>IFERROR(IF(B503="","",J503*'Ergebnis (detailliert)'!G503/'Ergebnis (detailliert)'!F503),0)</f>
        <v/>
      </c>
      <c r="L503" s="56" t="str">
        <f t="shared" si="7"/>
        <v/>
      </c>
      <c r="M503" s="57" t="str">
        <f>IF(B503="","",IF(LOOKUP(B503,Stammdaten!$A$17:$A$1001,Stammdaten!$G$17:$G$1001)="Nein",0,IF(ISBLANK(Beladung!B503),"",ROUND(MIN(G503,K503)*-1,2))))</f>
        <v/>
      </c>
    </row>
    <row r="504" spans="1:13" x14ac:dyDescent="0.25">
      <c r="A504" s="142" t="str">
        <f>_xlfn.IFNA(VLOOKUP(B504,Stammdaten!$A$17:$B$300,2,FALSE),"")</f>
        <v/>
      </c>
      <c r="B504" s="125" t="str">
        <f>IF(Beladung!B504="","",Beladung!B504)</f>
        <v/>
      </c>
      <c r="C504" s="124" t="str">
        <f>IF(Beladung!C504="","",Beladung!C504)</f>
        <v/>
      </c>
      <c r="D504" s="87" t="str">
        <f>IF(ISBLANK(Beladung!B504),"",SUMIFS(Beladung!$D$17:$D$300,Beladung!$B$17:$B$300,B504))</f>
        <v/>
      </c>
      <c r="E504" s="66" t="str">
        <f>IF(ISBLANK(Beladung!B504),"",Beladung!D504)</f>
        <v/>
      </c>
      <c r="F504" s="88" t="str">
        <f>IF(ISBLANK(Beladung!B504),"",SUMIFS(Beladung!$F$17:$F$1001,Beladung!$B$17:$B$1001,'Ergebnis (detailliert)'!B504))</f>
        <v/>
      </c>
      <c r="G504" s="67" t="str">
        <f>IF(ISBLANK(Beladung!B504),"",Beladung!F504)</f>
        <v/>
      </c>
      <c r="H504" s="88" t="str">
        <f>IF(ISBLANK(Beladung!B504),"",SUMIFS(Entladung!$D$17:$D$1001,Entladung!$B$17:$B$1001,'Ergebnis (detailliert)'!B504))</f>
        <v/>
      </c>
      <c r="I504" s="89" t="str">
        <f>IF(ISBLANK(Entladung!B504),"",Entladung!D504)</f>
        <v/>
      </c>
      <c r="J504" s="88" t="str">
        <f>IF(ISBLANK(Beladung!B504),"",SUMIFS(Entladung!$F$17:$F$1001,Entladung!$B$17:$B$1001,'Ergebnis (detailliert)'!$B$17:$B$300))</f>
        <v/>
      </c>
      <c r="K504" s="13" t="str">
        <f>IFERROR(IF(B504="","",J504*'Ergebnis (detailliert)'!G504/'Ergebnis (detailliert)'!F504),0)</f>
        <v/>
      </c>
      <c r="L504" s="56" t="str">
        <f t="shared" si="7"/>
        <v/>
      </c>
      <c r="M504" s="57" t="str">
        <f>IF(B504="","",IF(LOOKUP(B504,Stammdaten!$A$17:$A$1001,Stammdaten!$G$17:$G$1001)="Nein",0,IF(ISBLANK(Beladung!B504),"",ROUND(MIN(G504,K504)*-1,2))))</f>
        <v/>
      </c>
    </row>
    <row r="505" spans="1:13" x14ac:dyDescent="0.25">
      <c r="A505" s="142" t="str">
        <f>_xlfn.IFNA(VLOOKUP(B505,Stammdaten!$A$17:$B$300,2,FALSE),"")</f>
        <v/>
      </c>
      <c r="B505" s="125" t="str">
        <f>IF(Beladung!B505="","",Beladung!B505)</f>
        <v/>
      </c>
      <c r="C505" s="124" t="str">
        <f>IF(Beladung!C505="","",Beladung!C505)</f>
        <v/>
      </c>
      <c r="D505" s="87" t="str">
        <f>IF(ISBLANK(Beladung!B505),"",SUMIFS(Beladung!$D$17:$D$300,Beladung!$B$17:$B$300,B505))</f>
        <v/>
      </c>
      <c r="E505" s="66" t="str">
        <f>IF(ISBLANK(Beladung!B505),"",Beladung!D505)</f>
        <v/>
      </c>
      <c r="F505" s="88" t="str">
        <f>IF(ISBLANK(Beladung!B505),"",SUMIFS(Beladung!$F$17:$F$1001,Beladung!$B$17:$B$1001,'Ergebnis (detailliert)'!B505))</f>
        <v/>
      </c>
      <c r="G505" s="67" t="str">
        <f>IF(ISBLANK(Beladung!B505),"",Beladung!F505)</f>
        <v/>
      </c>
      <c r="H505" s="88" t="str">
        <f>IF(ISBLANK(Beladung!B505),"",SUMIFS(Entladung!$D$17:$D$1001,Entladung!$B$17:$B$1001,'Ergebnis (detailliert)'!B505))</f>
        <v/>
      </c>
      <c r="I505" s="89" t="str">
        <f>IF(ISBLANK(Entladung!B505),"",Entladung!D505)</f>
        <v/>
      </c>
      <c r="J505" s="88" t="str">
        <f>IF(ISBLANK(Beladung!B505),"",SUMIFS(Entladung!$F$17:$F$1001,Entladung!$B$17:$B$1001,'Ergebnis (detailliert)'!$B$17:$B$300))</f>
        <v/>
      </c>
      <c r="K505" s="13" t="str">
        <f>IFERROR(IF(B505="","",J505*'Ergebnis (detailliert)'!G505/'Ergebnis (detailliert)'!F505),0)</f>
        <v/>
      </c>
      <c r="L505" s="56" t="str">
        <f t="shared" si="7"/>
        <v/>
      </c>
      <c r="M505" s="57" t="str">
        <f>IF(B505="","",IF(LOOKUP(B505,Stammdaten!$A$17:$A$1001,Stammdaten!$G$17:$G$1001)="Nein",0,IF(ISBLANK(Beladung!B505),"",ROUND(MIN(G505,K505)*-1,2))))</f>
        <v/>
      </c>
    </row>
    <row r="506" spans="1:13" x14ac:dyDescent="0.25">
      <c r="A506" s="142" t="str">
        <f>_xlfn.IFNA(VLOOKUP(B506,Stammdaten!$A$17:$B$300,2,FALSE),"")</f>
        <v/>
      </c>
      <c r="B506" s="125" t="str">
        <f>IF(Beladung!B506="","",Beladung!B506)</f>
        <v/>
      </c>
      <c r="C506" s="124" t="str">
        <f>IF(Beladung!C506="","",Beladung!C506)</f>
        <v/>
      </c>
      <c r="D506" s="87" t="str">
        <f>IF(ISBLANK(Beladung!B506),"",SUMIFS(Beladung!$D$17:$D$300,Beladung!$B$17:$B$300,B506))</f>
        <v/>
      </c>
      <c r="E506" s="66" t="str">
        <f>IF(ISBLANK(Beladung!B506),"",Beladung!D506)</f>
        <v/>
      </c>
      <c r="F506" s="88" t="str">
        <f>IF(ISBLANK(Beladung!B506),"",SUMIFS(Beladung!$F$17:$F$1001,Beladung!$B$17:$B$1001,'Ergebnis (detailliert)'!B506))</f>
        <v/>
      </c>
      <c r="G506" s="67" t="str">
        <f>IF(ISBLANK(Beladung!B506),"",Beladung!F506)</f>
        <v/>
      </c>
      <c r="H506" s="88" t="str">
        <f>IF(ISBLANK(Beladung!B506),"",SUMIFS(Entladung!$D$17:$D$1001,Entladung!$B$17:$B$1001,'Ergebnis (detailliert)'!B506))</f>
        <v/>
      </c>
      <c r="I506" s="89" t="str">
        <f>IF(ISBLANK(Entladung!B506),"",Entladung!D506)</f>
        <v/>
      </c>
      <c r="J506" s="88" t="str">
        <f>IF(ISBLANK(Beladung!B506),"",SUMIFS(Entladung!$F$17:$F$1001,Entladung!$B$17:$B$1001,'Ergebnis (detailliert)'!$B$17:$B$300))</f>
        <v/>
      </c>
      <c r="K506" s="13" t="str">
        <f>IFERROR(IF(B506="","",J506*'Ergebnis (detailliert)'!G506/'Ergebnis (detailliert)'!F506),0)</f>
        <v/>
      </c>
      <c r="L506" s="56" t="str">
        <f t="shared" si="7"/>
        <v/>
      </c>
      <c r="M506" s="57" t="str">
        <f>IF(B506="","",IF(LOOKUP(B506,Stammdaten!$A$17:$A$1001,Stammdaten!$G$17:$G$1001)="Nein",0,IF(ISBLANK(Beladung!B506),"",ROUND(MIN(G506,K506)*-1,2))))</f>
        <v/>
      </c>
    </row>
    <row r="507" spans="1:13" x14ac:dyDescent="0.25">
      <c r="A507" s="142" t="str">
        <f>_xlfn.IFNA(VLOOKUP(B507,Stammdaten!$A$17:$B$300,2,FALSE),"")</f>
        <v/>
      </c>
      <c r="B507" s="125" t="str">
        <f>IF(Beladung!B507="","",Beladung!B507)</f>
        <v/>
      </c>
      <c r="C507" s="124" t="str">
        <f>IF(Beladung!C507="","",Beladung!C507)</f>
        <v/>
      </c>
      <c r="D507" s="87" t="str">
        <f>IF(ISBLANK(Beladung!B507),"",SUMIFS(Beladung!$D$17:$D$300,Beladung!$B$17:$B$300,B507))</f>
        <v/>
      </c>
      <c r="E507" s="66" t="str">
        <f>IF(ISBLANK(Beladung!B507),"",Beladung!D507)</f>
        <v/>
      </c>
      <c r="F507" s="88" t="str">
        <f>IF(ISBLANK(Beladung!B507),"",SUMIFS(Beladung!$F$17:$F$1001,Beladung!$B$17:$B$1001,'Ergebnis (detailliert)'!B507))</f>
        <v/>
      </c>
      <c r="G507" s="67" t="str">
        <f>IF(ISBLANK(Beladung!B507),"",Beladung!F507)</f>
        <v/>
      </c>
      <c r="H507" s="88" t="str">
        <f>IF(ISBLANK(Beladung!B507),"",SUMIFS(Entladung!$D$17:$D$1001,Entladung!$B$17:$B$1001,'Ergebnis (detailliert)'!B507))</f>
        <v/>
      </c>
      <c r="I507" s="89" t="str">
        <f>IF(ISBLANK(Entladung!B507),"",Entladung!D507)</f>
        <v/>
      </c>
      <c r="J507" s="88" t="str">
        <f>IF(ISBLANK(Beladung!B507),"",SUMIFS(Entladung!$F$17:$F$1001,Entladung!$B$17:$B$1001,'Ergebnis (detailliert)'!$B$17:$B$300))</f>
        <v/>
      </c>
      <c r="K507" s="13" t="str">
        <f>IFERROR(IF(B507="","",J507*'Ergebnis (detailliert)'!G507/'Ergebnis (detailliert)'!F507),0)</f>
        <v/>
      </c>
      <c r="L507" s="56" t="str">
        <f t="shared" si="7"/>
        <v/>
      </c>
      <c r="M507" s="57" t="str">
        <f>IF(B507="","",IF(LOOKUP(B507,Stammdaten!$A$17:$A$1001,Stammdaten!$G$17:$G$1001)="Nein",0,IF(ISBLANK(Beladung!B507),"",ROUND(MIN(G507,K507)*-1,2))))</f>
        <v/>
      </c>
    </row>
    <row r="508" spans="1:13" x14ac:dyDescent="0.25">
      <c r="A508" s="142" t="str">
        <f>_xlfn.IFNA(VLOOKUP(B508,Stammdaten!$A$17:$B$300,2,FALSE),"")</f>
        <v/>
      </c>
      <c r="B508" s="125" t="str">
        <f>IF(Beladung!B508="","",Beladung!B508)</f>
        <v/>
      </c>
      <c r="C508" s="124" t="str">
        <f>IF(Beladung!C508="","",Beladung!C508)</f>
        <v/>
      </c>
      <c r="D508" s="87" t="str">
        <f>IF(ISBLANK(Beladung!B508),"",SUMIFS(Beladung!$D$17:$D$300,Beladung!$B$17:$B$300,B508))</f>
        <v/>
      </c>
      <c r="E508" s="66" t="str">
        <f>IF(ISBLANK(Beladung!B508),"",Beladung!D508)</f>
        <v/>
      </c>
      <c r="F508" s="88" t="str">
        <f>IF(ISBLANK(Beladung!B508),"",SUMIFS(Beladung!$F$17:$F$1001,Beladung!$B$17:$B$1001,'Ergebnis (detailliert)'!B508))</f>
        <v/>
      </c>
      <c r="G508" s="67" t="str">
        <f>IF(ISBLANK(Beladung!B508),"",Beladung!F508)</f>
        <v/>
      </c>
      <c r="H508" s="88" t="str">
        <f>IF(ISBLANK(Beladung!B508),"",SUMIFS(Entladung!$D$17:$D$1001,Entladung!$B$17:$B$1001,'Ergebnis (detailliert)'!B508))</f>
        <v/>
      </c>
      <c r="I508" s="89" t="str">
        <f>IF(ISBLANK(Entladung!B508),"",Entladung!D508)</f>
        <v/>
      </c>
      <c r="J508" s="88" t="str">
        <f>IF(ISBLANK(Beladung!B508),"",SUMIFS(Entladung!$F$17:$F$1001,Entladung!$B$17:$B$1001,'Ergebnis (detailliert)'!$B$17:$B$300))</f>
        <v/>
      </c>
      <c r="K508" s="13" t="str">
        <f>IFERROR(IF(B508="","",J508*'Ergebnis (detailliert)'!G508/'Ergebnis (detailliert)'!F508),0)</f>
        <v/>
      </c>
      <c r="L508" s="56" t="str">
        <f t="shared" si="7"/>
        <v/>
      </c>
      <c r="M508" s="57" t="str">
        <f>IF(B508="","",IF(LOOKUP(B508,Stammdaten!$A$17:$A$1001,Stammdaten!$G$17:$G$1001)="Nein",0,IF(ISBLANK(Beladung!B508),"",ROUND(MIN(G508,K508)*-1,2))))</f>
        <v/>
      </c>
    </row>
    <row r="509" spans="1:13" x14ac:dyDescent="0.25">
      <c r="A509" s="142" t="str">
        <f>_xlfn.IFNA(VLOOKUP(B509,Stammdaten!$A$17:$B$300,2,FALSE),"")</f>
        <v/>
      </c>
      <c r="B509" s="125" t="str">
        <f>IF(Beladung!B509="","",Beladung!B509)</f>
        <v/>
      </c>
      <c r="C509" s="124" t="str">
        <f>IF(Beladung!C509="","",Beladung!C509)</f>
        <v/>
      </c>
      <c r="D509" s="87" t="str">
        <f>IF(ISBLANK(Beladung!B509),"",SUMIFS(Beladung!$D$17:$D$300,Beladung!$B$17:$B$300,B509))</f>
        <v/>
      </c>
      <c r="E509" s="66" t="str">
        <f>IF(ISBLANK(Beladung!B509),"",Beladung!D509)</f>
        <v/>
      </c>
      <c r="F509" s="88" t="str">
        <f>IF(ISBLANK(Beladung!B509),"",SUMIFS(Beladung!$F$17:$F$1001,Beladung!$B$17:$B$1001,'Ergebnis (detailliert)'!B509))</f>
        <v/>
      </c>
      <c r="G509" s="67" t="str">
        <f>IF(ISBLANK(Beladung!B509),"",Beladung!F509)</f>
        <v/>
      </c>
      <c r="H509" s="88" t="str">
        <f>IF(ISBLANK(Beladung!B509),"",SUMIFS(Entladung!$D$17:$D$1001,Entladung!$B$17:$B$1001,'Ergebnis (detailliert)'!B509))</f>
        <v/>
      </c>
      <c r="I509" s="89" t="str">
        <f>IF(ISBLANK(Entladung!B509),"",Entladung!D509)</f>
        <v/>
      </c>
      <c r="J509" s="88" t="str">
        <f>IF(ISBLANK(Beladung!B509),"",SUMIFS(Entladung!$F$17:$F$1001,Entladung!$B$17:$B$1001,'Ergebnis (detailliert)'!$B$17:$B$300))</f>
        <v/>
      </c>
      <c r="K509" s="13" t="str">
        <f>IFERROR(IF(B509="","",J509*'Ergebnis (detailliert)'!G509/'Ergebnis (detailliert)'!F509),0)</f>
        <v/>
      </c>
      <c r="L509" s="56" t="str">
        <f t="shared" si="7"/>
        <v/>
      </c>
      <c r="M509" s="57" t="str">
        <f>IF(B509="","",IF(LOOKUP(B509,Stammdaten!$A$17:$A$1001,Stammdaten!$G$17:$G$1001)="Nein",0,IF(ISBLANK(Beladung!B509),"",ROUND(MIN(G509,K509)*-1,2))))</f>
        <v/>
      </c>
    </row>
    <row r="510" spans="1:13" x14ac:dyDescent="0.25">
      <c r="A510" s="142" t="str">
        <f>_xlfn.IFNA(VLOOKUP(B510,Stammdaten!$A$17:$B$300,2,FALSE),"")</f>
        <v/>
      </c>
      <c r="B510" s="125" t="str">
        <f>IF(Beladung!B510="","",Beladung!B510)</f>
        <v/>
      </c>
      <c r="C510" s="124" t="str">
        <f>IF(Beladung!C510="","",Beladung!C510)</f>
        <v/>
      </c>
      <c r="D510" s="87" t="str">
        <f>IF(ISBLANK(Beladung!B510),"",SUMIFS(Beladung!$D$17:$D$300,Beladung!$B$17:$B$300,B510))</f>
        <v/>
      </c>
      <c r="E510" s="66" t="str">
        <f>IF(ISBLANK(Beladung!B510),"",Beladung!D510)</f>
        <v/>
      </c>
      <c r="F510" s="88" t="str">
        <f>IF(ISBLANK(Beladung!B510),"",SUMIFS(Beladung!$F$17:$F$1001,Beladung!$B$17:$B$1001,'Ergebnis (detailliert)'!B510))</f>
        <v/>
      </c>
      <c r="G510" s="67" t="str">
        <f>IF(ISBLANK(Beladung!B510),"",Beladung!F510)</f>
        <v/>
      </c>
      <c r="H510" s="88" t="str">
        <f>IF(ISBLANK(Beladung!B510),"",SUMIFS(Entladung!$D$17:$D$1001,Entladung!$B$17:$B$1001,'Ergebnis (detailliert)'!B510))</f>
        <v/>
      </c>
      <c r="I510" s="89" t="str">
        <f>IF(ISBLANK(Entladung!B510),"",Entladung!D510)</f>
        <v/>
      </c>
      <c r="J510" s="88" t="str">
        <f>IF(ISBLANK(Beladung!B510),"",SUMIFS(Entladung!$F$17:$F$1001,Entladung!$B$17:$B$1001,'Ergebnis (detailliert)'!$B$17:$B$300))</f>
        <v/>
      </c>
      <c r="K510" s="13" t="str">
        <f>IFERROR(IF(B510="","",J510*'Ergebnis (detailliert)'!G510/'Ergebnis (detailliert)'!F510),0)</f>
        <v/>
      </c>
      <c r="L510" s="56" t="str">
        <f t="shared" si="7"/>
        <v/>
      </c>
      <c r="M510" s="57" t="str">
        <f>IF(B510="","",IF(LOOKUP(B510,Stammdaten!$A$17:$A$1001,Stammdaten!$G$17:$G$1001)="Nein",0,IF(ISBLANK(Beladung!B510),"",ROUND(MIN(G510,K510)*-1,2))))</f>
        <v/>
      </c>
    </row>
    <row r="511" spans="1:13" x14ac:dyDescent="0.25">
      <c r="A511" s="142" t="str">
        <f>_xlfn.IFNA(VLOOKUP(B511,Stammdaten!$A$17:$B$300,2,FALSE),"")</f>
        <v/>
      </c>
      <c r="B511" s="125" t="str">
        <f>IF(Beladung!B511="","",Beladung!B511)</f>
        <v/>
      </c>
      <c r="C511" s="124" t="str">
        <f>IF(Beladung!C511="","",Beladung!C511)</f>
        <v/>
      </c>
      <c r="D511" s="87" t="str">
        <f>IF(ISBLANK(Beladung!B511),"",SUMIFS(Beladung!$D$17:$D$300,Beladung!$B$17:$B$300,B511))</f>
        <v/>
      </c>
      <c r="E511" s="66" t="str">
        <f>IF(ISBLANK(Beladung!B511),"",Beladung!D511)</f>
        <v/>
      </c>
      <c r="F511" s="88" t="str">
        <f>IF(ISBLANK(Beladung!B511),"",SUMIFS(Beladung!$F$17:$F$1001,Beladung!$B$17:$B$1001,'Ergebnis (detailliert)'!B511))</f>
        <v/>
      </c>
      <c r="G511" s="67" t="str">
        <f>IF(ISBLANK(Beladung!B511),"",Beladung!F511)</f>
        <v/>
      </c>
      <c r="H511" s="88" t="str">
        <f>IF(ISBLANK(Beladung!B511),"",SUMIFS(Entladung!$D$17:$D$1001,Entladung!$B$17:$B$1001,'Ergebnis (detailliert)'!B511))</f>
        <v/>
      </c>
      <c r="I511" s="89" t="str">
        <f>IF(ISBLANK(Entladung!B511),"",Entladung!D511)</f>
        <v/>
      </c>
      <c r="J511" s="88" t="str">
        <f>IF(ISBLANK(Beladung!B511),"",SUMIFS(Entladung!$F$17:$F$1001,Entladung!$B$17:$B$1001,'Ergebnis (detailliert)'!$B$17:$B$300))</f>
        <v/>
      </c>
      <c r="K511" s="13" t="str">
        <f>IFERROR(IF(B511="","",J511*'Ergebnis (detailliert)'!G511/'Ergebnis (detailliert)'!F511),0)</f>
        <v/>
      </c>
      <c r="L511" s="56" t="str">
        <f t="shared" si="7"/>
        <v/>
      </c>
      <c r="M511" s="57" t="str">
        <f>IF(B511="","",IF(LOOKUP(B511,Stammdaten!$A$17:$A$1001,Stammdaten!$G$17:$G$1001)="Nein",0,IF(ISBLANK(Beladung!B511),"",ROUND(MIN(G511,K511)*-1,2))))</f>
        <v/>
      </c>
    </row>
    <row r="512" spans="1:13" x14ac:dyDescent="0.25">
      <c r="A512" s="142" t="str">
        <f>_xlfn.IFNA(VLOOKUP(B512,Stammdaten!$A$17:$B$300,2,FALSE),"")</f>
        <v/>
      </c>
      <c r="B512" s="125" t="str">
        <f>IF(Beladung!B512="","",Beladung!B512)</f>
        <v/>
      </c>
      <c r="C512" s="124" t="str">
        <f>IF(Beladung!C512="","",Beladung!C512)</f>
        <v/>
      </c>
      <c r="D512" s="87" t="str">
        <f>IF(ISBLANK(Beladung!B512),"",SUMIFS(Beladung!$D$17:$D$300,Beladung!$B$17:$B$300,B512))</f>
        <v/>
      </c>
      <c r="E512" s="66" t="str">
        <f>IF(ISBLANK(Beladung!B512),"",Beladung!D512)</f>
        <v/>
      </c>
      <c r="F512" s="88" t="str">
        <f>IF(ISBLANK(Beladung!B512),"",SUMIFS(Beladung!$F$17:$F$1001,Beladung!$B$17:$B$1001,'Ergebnis (detailliert)'!B512))</f>
        <v/>
      </c>
      <c r="G512" s="67" t="str">
        <f>IF(ISBLANK(Beladung!B512),"",Beladung!F512)</f>
        <v/>
      </c>
      <c r="H512" s="88" t="str">
        <f>IF(ISBLANK(Beladung!B512),"",SUMIFS(Entladung!$D$17:$D$1001,Entladung!$B$17:$B$1001,'Ergebnis (detailliert)'!B512))</f>
        <v/>
      </c>
      <c r="I512" s="89" t="str">
        <f>IF(ISBLANK(Entladung!B512),"",Entladung!D512)</f>
        <v/>
      </c>
      <c r="J512" s="88" t="str">
        <f>IF(ISBLANK(Beladung!B512),"",SUMIFS(Entladung!$F$17:$F$1001,Entladung!$B$17:$B$1001,'Ergebnis (detailliert)'!$B$17:$B$300))</f>
        <v/>
      </c>
      <c r="K512" s="13" t="str">
        <f>IFERROR(IF(B512="","",J512*'Ergebnis (detailliert)'!G512/'Ergebnis (detailliert)'!F512),0)</f>
        <v/>
      </c>
      <c r="L512" s="56" t="str">
        <f t="shared" si="7"/>
        <v/>
      </c>
      <c r="M512" s="57" t="str">
        <f>IF(B512="","",IF(LOOKUP(B512,Stammdaten!$A$17:$A$1001,Stammdaten!$G$17:$G$1001)="Nein",0,IF(ISBLANK(Beladung!B512),"",ROUND(MIN(G512,K512)*-1,2))))</f>
        <v/>
      </c>
    </row>
    <row r="513" spans="1:13" x14ac:dyDescent="0.25">
      <c r="A513" s="142" t="str">
        <f>_xlfn.IFNA(VLOOKUP(B513,Stammdaten!$A$17:$B$300,2,FALSE),"")</f>
        <v/>
      </c>
      <c r="B513" s="125" t="str">
        <f>IF(Beladung!B513="","",Beladung!B513)</f>
        <v/>
      </c>
      <c r="C513" s="124" t="str">
        <f>IF(Beladung!C513="","",Beladung!C513)</f>
        <v/>
      </c>
      <c r="D513" s="87" t="str">
        <f>IF(ISBLANK(Beladung!B513),"",SUMIFS(Beladung!$D$17:$D$300,Beladung!$B$17:$B$300,B513))</f>
        <v/>
      </c>
      <c r="E513" s="66" t="str">
        <f>IF(ISBLANK(Beladung!B513),"",Beladung!D513)</f>
        <v/>
      </c>
      <c r="F513" s="88" t="str">
        <f>IF(ISBLANK(Beladung!B513),"",SUMIFS(Beladung!$F$17:$F$1001,Beladung!$B$17:$B$1001,'Ergebnis (detailliert)'!B513))</f>
        <v/>
      </c>
      <c r="G513" s="67" t="str">
        <f>IF(ISBLANK(Beladung!B513),"",Beladung!F513)</f>
        <v/>
      </c>
      <c r="H513" s="88" t="str">
        <f>IF(ISBLANK(Beladung!B513),"",SUMIFS(Entladung!$D$17:$D$1001,Entladung!$B$17:$B$1001,'Ergebnis (detailliert)'!B513))</f>
        <v/>
      </c>
      <c r="I513" s="89" t="str">
        <f>IF(ISBLANK(Entladung!B513),"",Entladung!D513)</f>
        <v/>
      </c>
      <c r="J513" s="88" t="str">
        <f>IF(ISBLANK(Beladung!B513),"",SUMIFS(Entladung!$F$17:$F$1001,Entladung!$B$17:$B$1001,'Ergebnis (detailliert)'!$B$17:$B$300))</f>
        <v/>
      </c>
      <c r="K513" s="13" t="str">
        <f>IFERROR(IF(B513="","",J513*'Ergebnis (detailliert)'!G513/'Ergebnis (detailliert)'!F513),0)</f>
        <v/>
      </c>
      <c r="L513" s="56" t="str">
        <f t="shared" si="7"/>
        <v/>
      </c>
      <c r="M513" s="57" t="str">
        <f>IF(B513="","",IF(LOOKUP(B513,Stammdaten!$A$17:$A$1001,Stammdaten!$G$17:$G$1001)="Nein",0,IF(ISBLANK(Beladung!B513),"",ROUND(MIN(G513,K513)*-1,2))))</f>
        <v/>
      </c>
    </row>
    <row r="514" spans="1:13" x14ac:dyDescent="0.25">
      <c r="A514" s="142" t="str">
        <f>_xlfn.IFNA(VLOOKUP(B514,Stammdaten!$A$17:$B$300,2,FALSE),"")</f>
        <v/>
      </c>
      <c r="B514" s="125" t="str">
        <f>IF(Beladung!B514="","",Beladung!B514)</f>
        <v/>
      </c>
      <c r="C514" s="124" t="str">
        <f>IF(Beladung!C514="","",Beladung!C514)</f>
        <v/>
      </c>
      <c r="D514" s="87" t="str">
        <f>IF(ISBLANK(Beladung!B514),"",SUMIFS(Beladung!$D$17:$D$300,Beladung!$B$17:$B$300,B514))</f>
        <v/>
      </c>
      <c r="E514" s="66" t="str">
        <f>IF(ISBLANK(Beladung!B514),"",Beladung!D514)</f>
        <v/>
      </c>
      <c r="F514" s="88" t="str">
        <f>IF(ISBLANK(Beladung!B514),"",SUMIFS(Beladung!$F$17:$F$1001,Beladung!$B$17:$B$1001,'Ergebnis (detailliert)'!B514))</f>
        <v/>
      </c>
      <c r="G514" s="67" t="str">
        <f>IF(ISBLANK(Beladung!B514),"",Beladung!F514)</f>
        <v/>
      </c>
      <c r="H514" s="88" t="str">
        <f>IF(ISBLANK(Beladung!B514),"",SUMIFS(Entladung!$D$17:$D$1001,Entladung!$B$17:$B$1001,'Ergebnis (detailliert)'!B514))</f>
        <v/>
      </c>
      <c r="I514" s="89" t="str">
        <f>IF(ISBLANK(Entladung!B514),"",Entladung!D514)</f>
        <v/>
      </c>
      <c r="J514" s="88" t="str">
        <f>IF(ISBLANK(Beladung!B514),"",SUMIFS(Entladung!$F$17:$F$1001,Entladung!$B$17:$B$1001,'Ergebnis (detailliert)'!$B$17:$B$300))</f>
        <v/>
      </c>
      <c r="K514" s="13" t="str">
        <f>IFERROR(IF(B514="","",J514*'Ergebnis (detailliert)'!G514/'Ergebnis (detailliert)'!F514),0)</f>
        <v/>
      </c>
      <c r="L514" s="56" t="str">
        <f t="shared" si="7"/>
        <v/>
      </c>
      <c r="M514" s="57" t="str">
        <f>IF(B514="","",IF(LOOKUP(B514,Stammdaten!$A$17:$A$1001,Stammdaten!$G$17:$G$1001)="Nein",0,IF(ISBLANK(Beladung!B514),"",ROUND(MIN(G514,K514)*-1,2))))</f>
        <v/>
      </c>
    </row>
    <row r="515" spans="1:13" x14ac:dyDescent="0.25">
      <c r="A515" s="142" t="str">
        <f>_xlfn.IFNA(VLOOKUP(B515,Stammdaten!$A$17:$B$300,2,FALSE),"")</f>
        <v/>
      </c>
      <c r="B515" s="125" t="str">
        <f>IF(Beladung!B515="","",Beladung!B515)</f>
        <v/>
      </c>
      <c r="C515" s="124" t="str">
        <f>IF(Beladung!C515="","",Beladung!C515)</f>
        <v/>
      </c>
      <c r="D515" s="87" t="str">
        <f>IF(ISBLANK(Beladung!B515),"",SUMIFS(Beladung!$D$17:$D$300,Beladung!$B$17:$B$300,B515))</f>
        <v/>
      </c>
      <c r="E515" s="66" t="str">
        <f>IF(ISBLANK(Beladung!B515),"",Beladung!D515)</f>
        <v/>
      </c>
      <c r="F515" s="88" t="str">
        <f>IF(ISBLANK(Beladung!B515),"",SUMIFS(Beladung!$F$17:$F$1001,Beladung!$B$17:$B$1001,'Ergebnis (detailliert)'!B515))</f>
        <v/>
      </c>
      <c r="G515" s="67" t="str">
        <f>IF(ISBLANK(Beladung!B515),"",Beladung!F515)</f>
        <v/>
      </c>
      <c r="H515" s="88" t="str">
        <f>IF(ISBLANK(Beladung!B515),"",SUMIFS(Entladung!$D$17:$D$1001,Entladung!$B$17:$B$1001,'Ergebnis (detailliert)'!B515))</f>
        <v/>
      </c>
      <c r="I515" s="89" t="str">
        <f>IF(ISBLANK(Entladung!B515),"",Entladung!D515)</f>
        <v/>
      </c>
      <c r="J515" s="88" t="str">
        <f>IF(ISBLANK(Beladung!B515),"",SUMIFS(Entladung!$F$17:$F$1001,Entladung!$B$17:$B$1001,'Ergebnis (detailliert)'!$B$17:$B$300))</f>
        <v/>
      </c>
      <c r="K515" s="13" t="str">
        <f>IFERROR(IF(B515="","",J515*'Ergebnis (detailliert)'!G515/'Ergebnis (detailliert)'!F515),0)</f>
        <v/>
      </c>
      <c r="L515" s="56" t="str">
        <f t="shared" si="7"/>
        <v/>
      </c>
      <c r="M515" s="57" t="str">
        <f>IF(B515="","",IF(LOOKUP(B515,Stammdaten!$A$17:$A$1001,Stammdaten!$G$17:$G$1001)="Nein",0,IF(ISBLANK(Beladung!B515),"",ROUND(MIN(G515,K515)*-1,2))))</f>
        <v/>
      </c>
    </row>
    <row r="516" spans="1:13" x14ac:dyDescent="0.25">
      <c r="A516" s="142" t="str">
        <f>_xlfn.IFNA(VLOOKUP(B516,Stammdaten!$A$17:$B$300,2,FALSE),"")</f>
        <v/>
      </c>
      <c r="B516" s="125" t="str">
        <f>IF(Beladung!B516="","",Beladung!B516)</f>
        <v/>
      </c>
      <c r="C516" s="124" t="str">
        <f>IF(Beladung!C516="","",Beladung!C516)</f>
        <v/>
      </c>
      <c r="D516" s="87" t="str">
        <f>IF(ISBLANK(Beladung!B516),"",SUMIFS(Beladung!$D$17:$D$300,Beladung!$B$17:$B$300,B516))</f>
        <v/>
      </c>
      <c r="E516" s="66" t="str">
        <f>IF(ISBLANK(Beladung!B516),"",Beladung!D516)</f>
        <v/>
      </c>
      <c r="F516" s="88" t="str">
        <f>IF(ISBLANK(Beladung!B516),"",SUMIFS(Beladung!$F$17:$F$1001,Beladung!$B$17:$B$1001,'Ergebnis (detailliert)'!B516))</f>
        <v/>
      </c>
      <c r="G516" s="67" t="str">
        <f>IF(ISBLANK(Beladung!B516),"",Beladung!F516)</f>
        <v/>
      </c>
      <c r="H516" s="88" t="str">
        <f>IF(ISBLANK(Beladung!B516),"",SUMIFS(Entladung!$D$17:$D$1001,Entladung!$B$17:$B$1001,'Ergebnis (detailliert)'!B516))</f>
        <v/>
      </c>
      <c r="I516" s="89" t="str">
        <f>IF(ISBLANK(Entladung!B516),"",Entladung!D516)</f>
        <v/>
      </c>
      <c r="J516" s="88" t="str">
        <f>IF(ISBLANK(Beladung!B516),"",SUMIFS(Entladung!$F$17:$F$1001,Entladung!$B$17:$B$1001,'Ergebnis (detailliert)'!$B$17:$B$300))</f>
        <v/>
      </c>
      <c r="K516" s="13" t="str">
        <f>IFERROR(IF(B516="","",J516*'Ergebnis (detailliert)'!G516/'Ergebnis (detailliert)'!F516),0)</f>
        <v/>
      </c>
      <c r="L516" s="56" t="str">
        <f t="shared" si="7"/>
        <v/>
      </c>
      <c r="M516" s="57" t="str">
        <f>IF(B516="","",IF(LOOKUP(B516,Stammdaten!$A$17:$A$1001,Stammdaten!$G$17:$G$1001)="Nein",0,IF(ISBLANK(Beladung!B516),"",ROUND(MIN(G516,K516)*-1,2))))</f>
        <v/>
      </c>
    </row>
    <row r="517" spans="1:13" x14ac:dyDescent="0.25">
      <c r="A517" s="142" t="str">
        <f>_xlfn.IFNA(VLOOKUP(B517,Stammdaten!$A$17:$B$300,2,FALSE),"")</f>
        <v/>
      </c>
      <c r="B517" s="125" t="str">
        <f>IF(Beladung!B517="","",Beladung!B517)</f>
        <v/>
      </c>
      <c r="C517" s="124" t="str">
        <f>IF(Beladung!C517="","",Beladung!C517)</f>
        <v/>
      </c>
      <c r="D517" s="87" t="str">
        <f>IF(ISBLANK(Beladung!B517),"",SUMIFS(Beladung!$D$17:$D$300,Beladung!$B$17:$B$300,B517))</f>
        <v/>
      </c>
      <c r="E517" s="66" t="str">
        <f>IF(ISBLANK(Beladung!B517),"",Beladung!D517)</f>
        <v/>
      </c>
      <c r="F517" s="88" t="str">
        <f>IF(ISBLANK(Beladung!B517),"",SUMIFS(Beladung!$F$17:$F$1001,Beladung!$B$17:$B$1001,'Ergebnis (detailliert)'!B517))</f>
        <v/>
      </c>
      <c r="G517" s="67" t="str">
        <f>IF(ISBLANK(Beladung!B517),"",Beladung!F517)</f>
        <v/>
      </c>
      <c r="H517" s="88" t="str">
        <f>IF(ISBLANK(Beladung!B517),"",SUMIFS(Entladung!$D$17:$D$1001,Entladung!$B$17:$B$1001,'Ergebnis (detailliert)'!B517))</f>
        <v/>
      </c>
      <c r="I517" s="89" t="str">
        <f>IF(ISBLANK(Entladung!B517),"",Entladung!D517)</f>
        <v/>
      </c>
      <c r="J517" s="88" t="str">
        <f>IF(ISBLANK(Beladung!B517),"",SUMIFS(Entladung!$F$17:$F$1001,Entladung!$B$17:$B$1001,'Ergebnis (detailliert)'!$B$17:$B$300))</f>
        <v/>
      </c>
      <c r="K517" s="13" t="str">
        <f>IFERROR(IF(B517="","",J517*'Ergebnis (detailliert)'!G517/'Ergebnis (detailliert)'!F517),0)</f>
        <v/>
      </c>
      <c r="L517" s="56" t="str">
        <f t="shared" si="7"/>
        <v/>
      </c>
      <c r="M517" s="57" t="str">
        <f>IF(B517="","",IF(LOOKUP(B517,Stammdaten!$A$17:$A$1001,Stammdaten!$G$17:$G$1001)="Nein",0,IF(ISBLANK(Beladung!B517),"",ROUND(MIN(G517,K517)*-1,2))))</f>
        <v/>
      </c>
    </row>
    <row r="518" spans="1:13" x14ac:dyDescent="0.25">
      <c r="A518" s="142" t="str">
        <f>_xlfn.IFNA(VLOOKUP(B518,Stammdaten!$A$17:$B$300,2,FALSE),"")</f>
        <v/>
      </c>
      <c r="B518" s="125" t="str">
        <f>IF(Beladung!B518="","",Beladung!B518)</f>
        <v/>
      </c>
      <c r="C518" s="124" t="str">
        <f>IF(Beladung!C518="","",Beladung!C518)</f>
        <v/>
      </c>
      <c r="D518" s="87" t="str">
        <f>IF(ISBLANK(Beladung!B518),"",SUMIFS(Beladung!$D$17:$D$300,Beladung!$B$17:$B$300,B518))</f>
        <v/>
      </c>
      <c r="E518" s="66" t="str">
        <f>IF(ISBLANK(Beladung!B518),"",Beladung!D518)</f>
        <v/>
      </c>
      <c r="F518" s="88" t="str">
        <f>IF(ISBLANK(Beladung!B518),"",SUMIFS(Beladung!$F$17:$F$1001,Beladung!$B$17:$B$1001,'Ergebnis (detailliert)'!B518))</f>
        <v/>
      </c>
      <c r="G518" s="67" t="str">
        <f>IF(ISBLANK(Beladung!B518),"",Beladung!F518)</f>
        <v/>
      </c>
      <c r="H518" s="88" t="str">
        <f>IF(ISBLANK(Beladung!B518),"",SUMIFS(Entladung!$D$17:$D$1001,Entladung!$B$17:$B$1001,'Ergebnis (detailliert)'!B518))</f>
        <v/>
      </c>
      <c r="I518" s="89" t="str">
        <f>IF(ISBLANK(Entladung!B518),"",Entladung!D518)</f>
        <v/>
      </c>
      <c r="J518" s="88" t="str">
        <f>IF(ISBLANK(Beladung!B518),"",SUMIFS(Entladung!$F$17:$F$1001,Entladung!$B$17:$B$1001,'Ergebnis (detailliert)'!$B$17:$B$300))</f>
        <v/>
      </c>
      <c r="K518" s="13" t="str">
        <f>IFERROR(IF(B518="","",J518*'Ergebnis (detailliert)'!G518/'Ergebnis (detailliert)'!F518),0)</f>
        <v/>
      </c>
      <c r="L518" s="56" t="str">
        <f t="shared" si="7"/>
        <v/>
      </c>
      <c r="M518" s="57" t="str">
        <f>IF(B518="","",IF(LOOKUP(B518,Stammdaten!$A$17:$A$1001,Stammdaten!$G$17:$G$1001)="Nein",0,IF(ISBLANK(Beladung!B518),"",ROUND(MIN(G518,K518)*-1,2))))</f>
        <v/>
      </c>
    </row>
    <row r="519" spans="1:13" x14ac:dyDescent="0.25">
      <c r="A519" s="142" t="str">
        <f>_xlfn.IFNA(VLOOKUP(B519,Stammdaten!$A$17:$B$300,2,FALSE),"")</f>
        <v/>
      </c>
      <c r="B519" s="125" t="str">
        <f>IF(Beladung!B519="","",Beladung!B519)</f>
        <v/>
      </c>
      <c r="C519" s="124" t="str">
        <f>IF(Beladung!C519="","",Beladung!C519)</f>
        <v/>
      </c>
      <c r="D519" s="87" t="str">
        <f>IF(ISBLANK(Beladung!B519),"",SUMIFS(Beladung!$D$17:$D$300,Beladung!$B$17:$B$300,B519))</f>
        <v/>
      </c>
      <c r="E519" s="66" t="str">
        <f>IF(ISBLANK(Beladung!B519),"",Beladung!D519)</f>
        <v/>
      </c>
      <c r="F519" s="88" t="str">
        <f>IF(ISBLANK(Beladung!B519),"",SUMIFS(Beladung!$F$17:$F$1001,Beladung!$B$17:$B$1001,'Ergebnis (detailliert)'!B519))</f>
        <v/>
      </c>
      <c r="G519" s="67" t="str">
        <f>IF(ISBLANK(Beladung!B519),"",Beladung!F519)</f>
        <v/>
      </c>
      <c r="H519" s="88" t="str">
        <f>IF(ISBLANK(Beladung!B519),"",SUMIFS(Entladung!$D$17:$D$1001,Entladung!$B$17:$B$1001,'Ergebnis (detailliert)'!B519))</f>
        <v/>
      </c>
      <c r="I519" s="89" t="str">
        <f>IF(ISBLANK(Entladung!B519),"",Entladung!D519)</f>
        <v/>
      </c>
      <c r="J519" s="88" t="str">
        <f>IF(ISBLANK(Beladung!B519),"",SUMIFS(Entladung!$F$17:$F$1001,Entladung!$B$17:$B$1001,'Ergebnis (detailliert)'!$B$17:$B$300))</f>
        <v/>
      </c>
      <c r="K519" s="13" t="str">
        <f>IFERROR(IF(B519="","",J519*'Ergebnis (detailliert)'!G519/'Ergebnis (detailliert)'!F519),0)</f>
        <v/>
      </c>
      <c r="L519" s="56" t="str">
        <f t="shared" si="7"/>
        <v/>
      </c>
      <c r="M519" s="57" t="str">
        <f>IF(B519="","",IF(LOOKUP(B519,Stammdaten!$A$17:$A$1001,Stammdaten!$G$17:$G$1001)="Nein",0,IF(ISBLANK(Beladung!B519),"",ROUND(MIN(G519,K519)*-1,2))))</f>
        <v/>
      </c>
    </row>
    <row r="520" spans="1:13" x14ac:dyDescent="0.25">
      <c r="A520" s="142" t="str">
        <f>_xlfn.IFNA(VLOOKUP(B520,Stammdaten!$A$17:$B$300,2,FALSE),"")</f>
        <v/>
      </c>
      <c r="B520" s="125" t="str">
        <f>IF(Beladung!B520="","",Beladung!B520)</f>
        <v/>
      </c>
      <c r="C520" s="124" t="str">
        <f>IF(Beladung!C520="","",Beladung!C520)</f>
        <v/>
      </c>
      <c r="D520" s="87" t="str">
        <f>IF(ISBLANK(Beladung!B520),"",SUMIFS(Beladung!$D$17:$D$300,Beladung!$B$17:$B$300,B520))</f>
        <v/>
      </c>
      <c r="E520" s="66" t="str">
        <f>IF(ISBLANK(Beladung!B520),"",Beladung!D520)</f>
        <v/>
      </c>
      <c r="F520" s="88" t="str">
        <f>IF(ISBLANK(Beladung!B520),"",SUMIFS(Beladung!$F$17:$F$1001,Beladung!$B$17:$B$1001,'Ergebnis (detailliert)'!B520))</f>
        <v/>
      </c>
      <c r="G520" s="67" t="str">
        <f>IF(ISBLANK(Beladung!B520),"",Beladung!F520)</f>
        <v/>
      </c>
      <c r="H520" s="88" t="str">
        <f>IF(ISBLANK(Beladung!B520),"",SUMIFS(Entladung!$D$17:$D$1001,Entladung!$B$17:$B$1001,'Ergebnis (detailliert)'!B520))</f>
        <v/>
      </c>
      <c r="I520" s="89" t="str">
        <f>IF(ISBLANK(Entladung!B520),"",Entladung!D520)</f>
        <v/>
      </c>
      <c r="J520" s="88" t="str">
        <f>IF(ISBLANK(Beladung!B520),"",SUMIFS(Entladung!$F$17:$F$1001,Entladung!$B$17:$B$1001,'Ergebnis (detailliert)'!$B$17:$B$300))</f>
        <v/>
      </c>
      <c r="K520" s="13" t="str">
        <f>IFERROR(IF(B520="","",J520*'Ergebnis (detailliert)'!G520/'Ergebnis (detailliert)'!F520),0)</f>
        <v/>
      </c>
      <c r="L520" s="56" t="str">
        <f t="shared" si="7"/>
        <v/>
      </c>
      <c r="M520" s="57" t="str">
        <f>IF(B520="","",IF(LOOKUP(B520,Stammdaten!$A$17:$A$1001,Stammdaten!$G$17:$G$1001)="Nein",0,IF(ISBLANK(Beladung!B520),"",ROUND(MIN(G520,K520)*-1,2))))</f>
        <v/>
      </c>
    </row>
    <row r="521" spans="1:13" x14ac:dyDescent="0.25">
      <c r="A521" s="142" t="str">
        <f>_xlfn.IFNA(VLOOKUP(B521,Stammdaten!$A$17:$B$300,2,FALSE),"")</f>
        <v/>
      </c>
      <c r="B521" s="125" t="str">
        <f>IF(Beladung!B521="","",Beladung!B521)</f>
        <v/>
      </c>
      <c r="C521" s="124" t="str">
        <f>IF(Beladung!C521="","",Beladung!C521)</f>
        <v/>
      </c>
      <c r="D521" s="87" t="str">
        <f>IF(ISBLANK(Beladung!B521),"",SUMIFS(Beladung!$D$17:$D$300,Beladung!$B$17:$B$300,B521))</f>
        <v/>
      </c>
      <c r="E521" s="66" t="str">
        <f>IF(ISBLANK(Beladung!B521),"",Beladung!D521)</f>
        <v/>
      </c>
      <c r="F521" s="88" t="str">
        <f>IF(ISBLANK(Beladung!B521),"",SUMIFS(Beladung!$F$17:$F$1001,Beladung!$B$17:$B$1001,'Ergebnis (detailliert)'!B521))</f>
        <v/>
      </c>
      <c r="G521" s="67" t="str">
        <f>IF(ISBLANK(Beladung!B521),"",Beladung!F521)</f>
        <v/>
      </c>
      <c r="H521" s="88" t="str">
        <f>IF(ISBLANK(Beladung!B521),"",SUMIFS(Entladung!$D$17:$D$1001,Entladung!$B$17:$B$1001,'Ergebnis (detailliert)'!B521))</f>
        <v/>
      </c>
      <c r="I521" s="89" t="str">
        <f>IF(ISBLANK(Entladung!B521),"",Entladung!D521)</f>
        <v/>
      </c>
      <c r="J521" s="88" t="str">
        <f>IF(ISBLANK(Beladung!B521),"",SUMIFS(Entladung!$F$17:$F$1001,Entladung!$B$17:$B$1001,'Ergebnis (detailliert)'!$B$17:$B$300))</f>
        <v/>
      </c>
      <c r="K521" s="13" t="str">
        <f>IFERROR(IF(B521="","",J521*'Ergebnis (detailliert)'!G521/'Ergebnis (detailliert)'!F521),0)</f>
        <v/>
      </c>
      <c r="L521" s="56" t="str">
        <f t="shared" si="7"/>
        <v/>
      </c>
      <c r="M521" s="57" t="str">
        <f>IF(B521="","",IF(LOOKUP(B521,Stammdaten!$A$17:$A$1001,Stammdaten!$G$17:$G$1001)="Nein",0,IF(ISBLANK(Beladung!B521),"",ROUND(MIN(G521,K521)*-1,2))))</f>
        <v/>
      </c>
    </row>
    <row r="522" spans="1:13" x14ac:dyDescent="0.25">
      <c r="A522" s="142" t="str">
        <f>_xlfn.IFNA(VLOOKUP(B522,Stammdaten!$A$17:$B$300,2,FALSE),"")</f>
        <v/>
      </c>
      <c r="B522" s="125" t="str">
        <f>IF(Beladung!B522="","",Beladung!B522)</f>
        <v/>
      </c>
      <c r="C522" s="124" t="str">
        <f>IF(Beladung!C522="","",Beladung!C522)</f>
        <v/>
      </c>
      <c r="D522" s="87" t="str">
        <f>IF(ISBLANK(Beladung!B522),"",SUMIFS(Beladung!$D$17:$D$300,Beladung!$B$17:$B$300,B522))</f>
        <v/>
      </c>
      <c r="E522" s="66" t="str">
        <f>IF(ISBLANK(Beladung!B522),"",Beladung!D522)</f>
        <v/>
      </c>
      <c r="F522" s="88" t="str">
        <f>IF(ISBLANK(Beladung!B522),"",SUMIFS(Beladung!$F$17:$F$1001,Beladung!$B$17:$B$1001,'Ergebnis (detailliert)'!B522))</f>
        <v/>
      </c>
      <c r="G522" s="67" t="str">
        <f>IF(ISBLANK(Beladung!B522),"",Beladung!F522)</f>
        <v/>
      </c>
      <c r="H522" s="88" t="str">
        <f>IF(ISBLANK(Beladung!B522),"",SUMIFS(Entladung!$D$17:$D$1001,Entladung!$B$17:$B$1001,'Ergebnis (detailliert)'!B522))</f>
        <v/>
      </c>
      <c r="I522" s="89" t="str">
        <f>IF(ISBLANK(Entladung!B522),"",Entladung!D522)</f>
        <v/>
      </c>
      <c r="J522" s="88" t="str">
        <f>IF(ISBLANK(Beladung!B522),"",SUMIFS(Entladung!$F$17:$F$1001,Entladung!$B$17:$B$1001,'Ergebnis (detailliert)'!$B$17:$B$300))</f>
        <v/>
      </c>
      <c r="K522" s="13" t="str">
        <f>IFERROR(IF(B522="","",J522*'Ergebnis (detailliert)'!G522/'Ergebnis (detailliert)'!F522),0)</f>
        <v/>
      </c>
      <c r="L522" s="56" t="str">
        <f t="shared" si="7"/>
        <v/>
      </c>
      <c r="M522" s="57" t="str">
        <f>IF(B522="","",IF(LOOKUP(B522,Stammdaten!$A$17:$A$1001,Stammdaten!$G$17:$G$1001)="Nein",0,IF(ISBLANK(Beladung!B522),"",ROUND(MIN(G522,K522)*-1,2))))</f>
        <v/>
      </c>
    </row>
    <row r="523" spans="1:13" x14ac:dyDescent="0.25">
      <c r="A523" s="142" t="str">
        <f>_xlfn.IFNA(VLOOKUP(B523,Stammdaten!$A$17:$B$300,2,FALSE),"")</f>
        <v/>
      </c>
      <c r="B523" s="125" t="str">
        <f>IF(Beladung!B523="","",Beladung!B523)</f>
        <v/>
      </c>
      <c r="C523" s="124" t="str">
        <f>IF(Beladung!C523="","",Beladung!C523)</f>
        <v/>
      </c>
      <c r="D523" s="87" t="str">
        <f>IF(ISBLANK(Beladung!B523),"",SUMIFS(Beladung!$D$17:$D$300,Beladung!$B$17:$B$300,B523))</f>
        <v/>
      </c>
      <c r="E523" s="66" t="str">
        <f>IF(ISBLANK(Beladung!B523),"",Beladung!D523)</f>
        <v/>
      </c>
      <c r="F523" s="88" t="str">
        <f>IF(ISBLANK(Beladung!B523),"",SUMIFS(Beladung!$F$17:$F$1001,Beladung!$B$17:$B$1001,'Ergebnis (detailliert)'!B523))</f>
        <v/>
      </c>
      <c r="G523" s="67" t="str">
        <f>IF(ISBLANK(Beladung!B523),"",Beladung!F523)</f>
        <v/>
      </c>
      <c r="H523" s="88" t="str">
        <f>IF(ISBLANK(Beladung!B523),"",SUMIFS(Entladung!$D$17:$D$1001,Entladung!$B$17:$B$1001,'Ergebnis (detailliert)'!B523))</f>
        <v/>
      </c>
      <c r="I523" s="89" t="str">
        <f>IF(ISBLANK(Entladung!B523),"",Entladung!D523)</f>
        <v/>
      </c>
      <c r="J523" s="88" t="str">
        <f>IF(ISBLANK(Beladung!B523),"",SUMIFS(Entladung!$F$17:$F$1001,Entladung!$B$17:$B$1001,'Ergebnis (detailliert)'!$B$17:$B$300))</f>
        <v/>
      </c>
      <c r="K523" s="13" t="str">
        <f>IFERROR(IF(B523="","",J523*'Ergebnis (detailliert)'!G523/'Ergebnis (detailliert)'!F523),0)</f>
        <v/>
      </c>
      <c r="L523" s="56" t="str">
        <f t="shared" si="7"/>
        <v/>
      </c>
      <c r="M523" s="57" t="str">
        <f>IF(B523="","",IF(LOOKUP(B523,Stammdaten!$A$17:$A$1001,Stammdaten!$G$17:$G$1001)="Nein",0,IF(ISBLANK(Beladung!B523),"",ROUND(MIN(G523,K523)*-1,2))))</f>
        <v/>
      </c>
    </row>
    <row r="524" spans="1:13" x14ac:dyDescent="0.25">
      <c r="A524" s="142" t="str">
        <f>_xlfn.IFNA(VLOOKUP(B524,Stammdaten!$A$17:$B$300,2,FALSE),"")</f>
        <v/>
      </c>
      <c r="B524" s="125" t="str">
        <f>IF(Beladung!B524="","",Beladung!B524)</f>
        <v/>
      </c>
      <c r="C524" s="124" t="str">
        <f>IF(Beladung!C524="","",Beladung!C524)</f>
        <v/>
      </c>
      <c r="D524" s="87" t="str">
        <f>IF(ISBLANK(Beladung!B524),"",SUMIFS(Beladung!$D$17:$D$300,Beladung!$B$17:$B$300,B524))</f>
        <v/>
      </c>
      <c r="E524" s="66" t="str">
        <f>IF(ISBLANK(Beladung!B524),"",Beladung!D524)</f>
        <v/>
      </c>
      <c r="F524" s="88" t="str">
        <f>IF(ISBLANK(Beladung!B524),"",SUMIFS(Beladung!$F$17:$F$1001,Beladung!$B$17:$B$1001,'Ergebnis (detailliert)'!B524))</f>
        <v/>
      </c>
      <c r="G524" s="67" t="str">
        <f>IF(ISBLANK(Beladung!B524),"",Beladung!F524)</f>
        <v/>
      </c>
      <c r="H524" s="88" t="str">
        <f>IF(ISBLANK(Beladung!B524),"",SUMIFS(Entladung!$D$17:$D$1001,Entladung!$B$17:$B$1001,'Ergebnis (detailliert)'!B524))</f>
        <v/>
      </c>
      <c r="I524" s="89" t="str">
        <f>IF(ISBLANK(Entladung!B524),"",Entladung!D524)</f>
        <v/>
      </c>
      <c r="J524" s="88" t="str">
        <f>IF(ISBLANK(Beladung!B524),"",SUMIFS(Entladung!$F$17:$F$1001,Entladung!$B$17:$B$1001,'Ergebnis (detailliert)'!$B$17:$B$300))</f>
        <v/>
      </c>
      <c r="K524" s="13" t="str">
        <f>IFERROR(IF(B524="","",J524*'Ergebnis (detailliert)'!G524/'Ergebnis (detailliert)'!F524),0)</f>
        <v/>
      </c>
      <c r="L524" s="56" t="str">
        <f t="shared" si="7"/>
        <v/>
      </c>
      <c r="M524" s="57" t="str">
        <f>IF(B524="","",IF(LOOKUP(B524,Stammdaten!$A$17:$A$1001,Stammdaten!$G$17:$G$1001)="Nein",0,IF(ISBLANK(Beladung!B524),"",ROUND(MIN(G524,K524)*-1,2))))</f>
        <v/>
      </c>
    </row>
    <row r="525" spans="1:13" x14ac:dyDescent="0.25">
      <c r="A525" s="142" t="str">
        <f>_xlfn.IFNA(VLOOKUP(B525,Stammdaten!$A$17:$B$300,2,FALSE),"")</f>
        <v/>
      </c>
      <c r="B525" s="125" t="str">
        <f>IF(Beladung!B525="","",Beladung!B525)</f>
        <v/>
      </c>
      <c r="C525" s="124" t="str">
        <f>IF(Beladung!C525="","",Beladung!C525)</f>
        <v/>
      </c>
      <c r="D525" s="87" t="str">
        <f>IF(ISBLANK(Beladung!B525),"",SUMIFS(Beladung!$D$17:$D$300,Beladung!$B$17:$B$300,B525))</f>
        <v/>
      </c>
      <c r="E525" s="66" t="str">
        <f>IF(ISBLANK(Beladung!B525),"",Beladung!D525)</f>
        <v/>
      </c>
      <c r="F525" s="88" t="str">
        <f>IF(ISBLANK(Beladung!B525),"",SUMIFS(Beladung!$F$17:$F$1001,Beladung!$B$17:$B$1001,'Ergebnis (detailliert)'!B525))</f>
        <v/>
      </c>
      <c r="G525" s="67" t="str">
        <f>IF(ISBLANK(Beladung!B525),"",Beladung!F525)</f>
        <v/>
      </c>
      <c r="H525" s="88" t="str">
        <f>IF(ISBLANK(Beladung!B525),"",SUMIFS(Entladung!$D$17:$D$1001,Entladung!$B$17:$B$1001,'Ergebnis (detailliert)'!B525))</f>
        <v/>
      </c>
      <c r="I525" s="89" t="str">
        <f>IF(ISBLANK(Entladung!B525),"",Entladung!D525)</f>
        <v/>
      </c>
      <c r="J525" s="88" t="str">
        <f>IF(ISBLANK(Beladung!B525),"",SUMIFS(Entladung!$F$17:$F$1001,Entladung!$B$17:$B$1001,'Ergebnis (detailliert)'!$B$17:$B$300))</f>
        <v/>
      </c>
      <c r="K525" s="13" t="str">
        <f>IFERROR(IF(B525="","",J525*'Ergebnis (detailliert)'!G525/'Ergebnis (detailliert)'!F525),0)</f>
        <v/>
      </c>
      <c r="L525" s="56" t="str">
        <f t="shared" si="7"/>
        <v/>
      </c>
      <c r="M525" s="57" t="str">
        <f>IF(B525="","",IF(LOOKUP(B525,Stammdaten!$A$17:$A$1001,Stammdaten!$G$17:$G$1001)="Nein",0,IF(ISBLANK(Beladung!B525),"",ROUND(MIN(G525,K525)*-1,2))))</f>
        <v/>
      </c>
    </row>
    <row r="526" spans="1:13" x14ac:dyDescent="0.25">
      <c r="A526" s="142" t="str">
        <f>_xlfn.IFNA(VLOOKUP(B526,Stammdaten!$A$17:$B$300,2,FALSE),"")</f>
        <v/>
      </c>
      <c r="B526" s="125" t="str">
        <f>IF(Beladung!B526="","",Beladung!B526)</f>
        <v/>
      </c>
      <c r="C526" s="124" t="str">
        <f>IF(Beladung!C526="","",Beladung!C526)</f>
        <v/>
      </c>
      <c r="D526" s="87" t="str">
        <f>IF(ISBLANK(Beladung!B526),"",SUMIFS(Beladung!$D$17:$D$300,Beladung!$B$17:$B$300,B526))</f>
        <v/>
      </c>
      <c r="E526" s="66" t="str">
        <f>IF(ISBLANK(Beladung!B526),"",Beladung!D526)</f>
        <v/>
      </c>
      <c r="F526" s="88" t="str">
        <f>IF(ISBLANK(Beladung!B526),"",SUMIFS(Beladung!$F$17:$F$1001,Beladung!$B$17:$B$1001,'Ergebnis (detailliert)'!B526))</f>
        <v/>
      </c>
      <c r="G526" s="67" t="str">
        <f>IF(ISBLANK(Beladung!B526),"",Beladung!F526)</f>
        <v/>
      </c>
      <c r="H526" s="88" t="str">
        <f>IF(ISBLANK(Beladung!B526),"",SUMIFS(Entladung!$D$17:$D$1001,Entladung!$B$17:$B$1001,'Ergebnis (detailliert)'!B526))</f>
        <v/>
      </c>
      <c r="I526" s="89" t="str">
        <f>IF(ISBLANK(Entladung!B526),"",Entladung!D526)</f>
        <v/>
      </c>
      <c r="J526" s="88" t="str">
        <f>IF(ISBLANK(Beladung!B526),"",SUMIFS(Entladung!$F$17:$F$1001,Entladung!$B$17:$B$1001,'Ergebnis (detailliert)'!$B$17:$B$300))</f>
        <v/>
      </c>
      <c r="K526" s="13" t="str">
        <f>IFERROR(IF(B526="","",J526*'Ergebnis (detailliert)'!G526/'Ergebnis (detailliert)'!F526),0)</f>
        <v/>
      </c>
      <c r="L526" s="56" t="str">
        <f t="shared" si="7"/>
        <v/>
      </c>
      <c r="M526" s="57" t="str">
        <f>IF(B526="","",IF(LOOKUP(B526,Stammdaten!$A$17:$A$1001,Stammdaten!$G$17:$G$1001)="Nein",0,IF(ISBLANK(Beladung!B526),"",ROUND(MIN(G526,K526)*-1,2))))</f>
        <v/>
      </c>
    </row>
    <row r="527" spans="1:13" x14ac:dyDescent="0.25">
      <c r="A527" s="142" t="str">
        <f>_xlfn.IFNA(VLOOKUP(B527,Stammdaten!$A$17:$B$300,2,FALSE),"")</f>
        <v/>
      </c>
      <c r="B527" s="125" t="str">
        <f>IF(Beladung!B527="","",Beladung!B527)</f>
        <v/>
      </c>
      <c r="C527" s="124" t="str">
        <f>IF(Beladung!C527="","",Beladung!C527)</f>
        <v/>
      </c>
      <c r="D527" s="87" t="str">
        <f>IF(ISBLANK(Beladung!B527),"",SUMIFS(Beladung!$D$17:$D$300,Beladung!$B$17:$B$300,B527))</f>
        <v/>
      </c>
      <c r="E527" s="66" t="str">
        <f>IF(ISBLANK(Beladung!B527),"",Beladung!D527)</f>
        <v/>
      </c>
      <c r="F527" s="88" t="str">
        <f>IF(ISBLANK(Beladung!B527),"",SUMIFS(Beladung!$F$17:$F$1001,Beladung!$B$17:$B$1001,'Ergebnis (detailliert)'!B527))</f>
        <v/>
      </c>
      <c r="G527" s="67" t="str">
        <f>IF(ISBLANK(Beladung!B527),"",Beladung!F527)</f>
        <v/>
      </c>
      <c r="H527" s="88" t="str">
        <f>IF(ISBLANK(Beladung!B527),"",SUMIFS(Entladung!$D$17:$D$1001,Entladung!$B$17:$B$1001,'Ergebnis (detailliert)'!B527))</f>
        <v/>
      </c>
      <c r="I527" s="89" t="str">
        <f>IF(ISBLANK(Entladung!B527),"",Entladung!D527)</f>
        <v/>
      </c>
      <c r="J527" s="88" t="str">
        <f>IF(ISBLANK(Beladung!B527),"",SUMIFS(Entladung!$F$17:$F$1001,Entladung!$B$17:$B$1001,'Ergebnis (detailliert)'!$B$17:$B$300))</f>
        <v/>
      </c>
      <c r="K527" s="13" t="str">
        <f>IFERROR(IF(B527="","",J527*'Ergebnis (detailliert)'!G527/'Ergebnis (detailliert)'!F527),0)</f>
        <v/>
      </c>
      <c r="L527" s="56" t="str">
        <f t="shared" si="7"/>
        <v/>
      </c>
      <c r="M527" s="57" t="str">
        <f>IF(B527="","",IF(LOOKUP(B527,Stammdaten!$A$17:$A$1001,Stammdaten!$G$17:$G$1001)="Nein",0,IF(ISBLANK(Beladung!B527),"",ROUND(MIN(G527,K527)*-1,2))))</f>
        <v/>
      </c>
    </row>
    <row r="528" spans="1:13" x14ac:dyDescent="0.25">
      <c r="A528" s="142" t="str">
        <f>_xlfn.IFNA(VLOOKUP(B528,Stammdaten!$A$17:$B$300,2,FALSE),"")</f>
        <v/>
      </c>
      <c r="B528" s="125" t="str">
        <f>IF(Beladung!B528="","",Beladung!B528)</f>
        <v/>
      </c>
      <c r="C528" s="124" t="str">
        <f>IF(Beladung!C528="","",Beladung!C528)</f>
        <v/>
      </c>
      <c r="D528" s="87" t="str">
        <f>IF(ISBLANK(Beladung!B528),"",SUMIFS(Beladung!$D$17:$D$300,Beladung!$B$17:$B$300,B528))</f>
        <v/>
      </c>
      <c r="E528" s="66" t="str">
        <f>IF(ISBLANK(Beladung!B528),"",Beladung!D528)</f>
        <v/>
      </c>
      <c r="F528" s="88" t="str">
        <f>IF(ISBLANK(Beladung!B528),"",SUMIFS(Beladung!$F$17:$F$1001,Beladung!$B$17:$B$1001,'Ergebnis (detailliert)'!B528))</f>
        <v/>
      </c>
      <c r="G528" s="67" t="str">
        <f>IF(ISBLANK(Beladung!B528),"",Beladung!F528)</f>
        <v/>
      </c>
      <c r="H528" s="88" t="str">
        <f>IF(ISBLANK(Beladung!B528),"",SUMIFS(Entladung!$D$17:$D$1001,Entladung!$B$17:$B$1001,'Ergebnis (detailliert)'!B528))</f>
        <v/>
      </c>
      <c r="I528" s="89" t="str">
        <f>IF(ISBLANK(Entladung!B528),"",Entladung!D528)</f>
        <v/>
      </c>
      <c r="J528" s="88" t="str">
        <f>IF(ISBLANK(Beladung!B528),"",SUMIFS(Entladung!$F$17:$F$1001,Entladung!$B$17:$B$1001,'Ergebnis (detailliert)'!$B$17:$B$300))</f>
        <v/>
      </c>
      <c r="K528" s="13" t="str">
        <f>IFERROR(IF(B528="","",J528*'Ergebnis (detailliert)'!G528/'Ergebnis (detailliert)'!F528),0)</f>
        <v/>
      </c>
      <c r="L528" s="56" t="str">
        <f t="shared" si="7"/>
        <v/>
      </c>
      <c r="M528" s="57" t="str">
        <f>IF(B528="","",IF(LOOKUP(B528,Stammdaten!$A$17:$A$1001,Stammdaten!$G$17:$G$1001)="Nein",0,IF(ISBLANK(Beladung!B528),"",ROUND(MIN(G528,K528)*-1,2))))</f>
        <v/>
      </c>
    </row>
    <row r="529" spans="1:13" x14ac:dyDescent="0.25">
      <c r="A529" s="142" t="str">
        <f>_xlfn.IFNA(VLOOKUP(B529,Stammdaten!$A$17:$B$300,2,FALSE),"")</f>
        <v/>
      </c>
      <c r="B529" s="125" t="str">
        <f>IF(Beladung!B529="","",Beladung!B529)</f>
        <v/>
      </c>
      <c r="C529" s="124" t="str">
        <f>IF(Beladung!C529="","",Beladung!C529)</f>
        <v/>
      </c>
      <c r="D529" s="87" t="str">
        <f>IF(ISBLANK(Beladung!B529),"",SUMIFS(Beladung!$D$17:$D$300,Beladung!$B$17:$B$300,B529))</f>
        <v/>
      </c>
      <c r="E529" s="66" t="str">
        <f>IF(ISBLANK(Beladung!B529),"",Beladung!D529)</f>
        <v/>
      </c>
      <c r="F529" s="88" t="str">
        <f>IF(ISBLANK(Beladung!B529),"",SUMIFS(Beladung!$F$17:$F$1001,Beladung!$B$17:$B$1001,'Ergebnis (detailliert)'!B529))</f>
        <v/>
      </c>
      <c r="G529" s="67" t="str">
        <f>IF(ISBLANK(Beladung!B529),"",Beladung!F529)</f>
        <v/>
      </c>
      <c r="H529" s="88" t="str">
        <f>IF(ISBLANK(Beladung!B529),"",SUMIFS(Entladung!$D$17:$D$1001,Entladung!$B$17:$B$1001,'Ergebnis (detailliert)'!B529))</f>
        <v/>
      </c>
      <c r="I529" s="89" t="str">
        <f>IF(ISBLANK(Entladung!B529),"",Entladung!D529)</f>
        <v/>
      </c>
      <c r="J529" s="88" t="str">
        <f>IF(ISBLANK(Beladung!B529),"",SUMIFS(Entladung!$F$17:$F$1001,Entladung!$B$17:$B$1001,'Ergebnis (detailliert)'!$B$17:$B$300))</f>
        <v/>
      </c>
      <c r="K529" s="13" t="str">
        <f>IFERROR(IF(B529="","",J529*'Ergebnis (detailliert)'!G529/'Ergebnis (detailliert)'!F529),0)</f>
        <v/>
      </c>
      <c r="L529" s="56" t="str">
        <f t="shared" si="7"/>
        <v/>
      </c>
      <c r="M529" s="57" t="str">
        <f>IF(B529="","",IF(LOOKUP(B529,Stammdaten!$A$17:$A$1001,Stammdaten!$G$17:$G$1001)="Nein",0,IF(ISBLANK(Beladung!B529),"",ROUND(MIN(G529,K529)*-1,2))))</f>
        <v/>
      </c>
    </row>
    <row r="530" spans="1:13" x14ac:dyDescent="0.25">
      <c r="A530" s="142" t="str">
        <f>_xlfn.IFNA(VLOOKUP(B530,Stammdaten!$A$17:$B$300,2,FALSE),"")</f>
        <v/>
      </c>
      <c r="B530" s="125" t="str">
        <f>IF(Beladung!B530="","",Beladung!B530)</f>
        <v/>
      </c>
      <c r="C530" s="124" t="str">
        <f>IF(Beladung!C530="","",Beladung!C530)</f>
        <v/>
      </c>
      <c r="D530" s="87" t="str">
        <f>IF(ISBLANK(Beladung!B530),"",SUMIFS(Beladung!$D$17:$D$300,Beladung!$B$17:$B$300,B530))</f>
        <v/>
      </c>
      <c r="E530" s="66" t="str">
        <f>IF(ISBLANK(Beladung!B530),"",Beladung!D530)</f>
        <v/>
      </c>
      <c r="F530" s="88" t="str">
        <f>IF(ISBLANK(Beladung!B530),"",SUMIFS(Beladung!$F$17:$F$1001,Beladung!$B$17:$B$1001,'Ergebnis (detailliert)'!B530))</f>
        <v/>
      </c>
      <c r="G530" s="67" t="str">
        <f>IF(ISBLANK(Beladung!B530),"",Beladung!F530)</f>
        <v/>
      </c>
      <c r="H530" s="88" t="str">
        <f>IF(ISBLANK(Beladung!B530),"",SUMIFS(Entladung!$D$17:$D$1001,Entladung!$B$17:$B$1001,'Ergebnis (detailliert)'!B530))</f>
        <v/>
      </c>
      <c r="I530" s="89" t="str">
        <f>IF(ISBLANK(Entladung!B530),"",Entladung!D530)</f>
        <v/>
      </c>
      <c r="J530" s="88" t="str">
        <f>IF(ISBLANK(Beladung!B530),"",SUMIFS(Entladung!$F$17:$F$1001,Entladung!$B$17:$B$1001,'Ergebnis (detailliert)'!$B$17:$B$300))</f>
        <v/>
      </c>
      <c r="K530" s="13" t="str">
        <f>IFERROR(IF(B530="","",J530*'Ergebnis (detailliert)'!G530/'Ergebnis (detailliert)'!F530),0)</f>
        <v/>
      </c>
      <c r="L530" s="56" t="str">
        <f t="shared" ref="L530:L593" si="8">E530</f>
        <v/>
      </c>
      <c r="M530" s="57" t="str">
        <f>IF(B530="","",IF(LOOKUP(B530,Stammdaten!$A$17:$A$1001,Stammdaten!$G$17:$G$1001)="Nein",0,IF(ISBLANK(Beladung!B530),"",ROUND(MIN(G530,K530)*-1,2))))</f>
        <v/>
      </c>
    </row>
    <row r="531" spans="1:13" x14ac:dyDescent="0.25">
      <c r="A531" s="142" t="str">
        <f>_xlfn.IFNA(VLOOKUP(B531,Stammdaten!$A$17:$B$300,2,FALSE),"")</f>
        <v/>
      </c>
      <c r="B531" s="125" t="str">
        <f>IF(Beladung!B531="","",Beladung!B531)</f>
        <v/>
      </c>
      <c r="C531" s="124" t="str">
        <f>IF(Beladung!C531="","",Beladung!C531)</f>
        <v/>
      </c>
      <c r="D531" s="87" t="str">
        <f>IF(ISBLANK(Beladung!B531),"",SUMIFS(Beladung!$D$17:$D$300,Beladung!$B$17:$B$300,B531))</f>
        <v/>
      </c>
      <c r="E531" s="66" t="str">
        <f>IF(ISBLANK(Beladung!B531),"",Beladung!D531)</f>
        <v/>
      </c>
      <c r="F531" s="88" t="str">
        <f>IF(ISBLANK(Beladung!B531),"",SUMIFS(Beladung!$F$17:$F$1001,Beladung!$B$17:$B$1001,'Ergebnis (detailliert)'!B531))</f>
        <v/>
      </c>
      <c r="G531" s="67" t="str">
        <f>IF(ISBLANK(Beladung!B531),"",Beladung!F531)</f>
        <v/>
      </c>
      <c r="H531" s="88" t="str">
        <f>IF(ISBLANK(Beladung!B531),"",SUMIFS(Entladung!$D$17:$D$1001,Entladung!$B$17:$B$1001,'Ergebnis (detailliert)'!B531))</f>
        <v/>
      </c>
      <c r="I531" s="89" t="str">
        <f>IF(ISBLANK(Entladung!B531),"",Entladung!D531)</f>
        <v/>
      </c>
      <c r="J531" s="88" t="str">
        <f>IF(ISBLANK(Beladung!B531),"",SUMIFS(Entladung!$F$17:$F$1001,Entladung!$B$17:$B$1001,'Ergebnis (detailliert)'!$B$17:$B$300))</f>
        <v/>
      </c>
      <c r="K531" s="13" t="str">
        <f>IFERROR(IF(B531="","",J531*'Ergebnis (detailliert)'!G531/'Ergebnis (detailliert)'!F531),0)</f>
        <v/>
      </c>
      <c r="L531" s="56" t="str">
        <f t="shared" si="8"/>
        <v/>
      </c>
      <c r="M531" s="57" t="str">
        <f>IF(B531="","",IF(LOOKUP(B531,Stammdaten!$A$17:$A$1001,Stammdaten!$G$17:$G$1001)="Nein",0,IF(ISBLANK(Beladung!B531),"",ROUND(MIN(G531,K531)*-1,2))))</f>
        <v/>
      </c>
    </row>
    <row r="532" spans="1:13" x14ac:dyDescent="0.25">
      <c r="A532" s="142" t="str">
        <f>_xlfn.IFNA(VLOOKUP(B532,Stammdaten!$A$17:$B$300,2,FALSE),"")</f>
        <v/>
      </c>
      <c r="B532" s="125" t="str">
        <f>IF(Beladung!B532="","",Beladung!B532)</f>
        <v/>
      </c>
      <c r="C532" s="124" t="str">
        <f>IF(Beladung!C532="","",Beladung!C532)</f>
        <v/>
      </c>
      <c r="D532" s="87" t="str">
        <f>IF(ISBLANK(Beladung!B532),"",SUMIFS(Beladung!$D$17:$D$300,Beladung!$B$17:$B$300,B532))</f>
        <v/>
      </c>
      <c r="E532" s="66" t="str">
        <f>IF(ISBLANK(Beladung!B532),"",Beladung!D532)</f>
        <v/>
      </c>
      <c r="F532" s="88" t="str">
        <f>IF(ISBLANK(Beladung!B532),"",SUMIFS(Beladung!$F$17:$F$1001,Beladung!$B$17:$B$1001,'Ergebnis (detailliert)'!B532))</f>
        <v/>
      </c>
      <c r="G532" s="67" t="str">
        <f>IF(ISBLANK(Beladung!B532),"",Beladung!F532)</f>
        <v/>
      </c>
      <c r="H532" s="88" t="str">
        <f>IF(ISBLANK(Beladung!B532),"",SUMIFS(Entladung!$D$17:$D$1001,Entladung!$B$17:$B$1001,'Ergebnis (detailliert)'!B532))</f>
        <v/>
      </c>
      <c r="I532" s="89" t="str">
        <f>IF(ISBLANK(Entladung!B532),"",Entladung!D532)</f>
        <v/>
      </c>
      <c r="J532" s="88" t="str">
        <f>IF(ISBLANK(Beladung!B532),"",SUMIFS(Entladung!$F$17:$F$1001,Entladung!$B$17:$B$1001,'Ergebnis (detailliert)'!$B$17:$B$300))</f>
        <v/>
      </c>
      <c r="K532" s="13" t="str">
        <f>IFERROR(IF(B532="","",J532*'Ergebnis (detailliert)'!G532/'Ergebnis (detailliert)'!F532),0)</f>
        <v/>
      </c>
      <c r="L532" s="56" t="str">
        <f t="shared" si="8"/>
        <v/>
      </c>
      <c r="M532" s="57" t="str">
        <f>IF(B532="","",IF(LOOKUP(B532,Stammdaten!$A$17:$A$1001,Stammdaten!$G$17:$G$1001)="Nein",0,IF(ISBLANK(Beladung!B532),"",ROUND(MIN(G532,K532)*-1,2))))</f>
        <v/>
      </c>
    </row>
    <row r="533" spans="1:13" x14ac:dyDescent="0.25">
      <c r="A533" s="142" t="str">
        <f>_xlfn.IFNA(VLOOKUP(B533,Stammdaten!$A$17:$B$300,2,FALSE),"")</f>
        <v/>
      </c>
      <c r="B533" s="125" t="str">
        <f>IF(Beladung!B533="","",Beladung!B533)</f>
        <v/>
      </c>
      <c r="C533" s="124" t="str">
        <f>IF(Beladung!C533="","",Beladung!C533)</f>
        <v/>
      </c>
      <c r="D533" s="87" t="str">
        <f>IF(ISBLANK(Beladung!B533),"",SUMIFS(Beladung!$D$17:$D$300,Beladung!$B$17:$B$300,B533))</f>
        <v/>
      </c>
      <c r="E533" s="66" t="str">
        <f>IF(ISBLANK(Beladung!B533),"",Beladung!D533)</f>
        <v/>
      </c>
      <c r="F533" s="88" t="str">
        <f>IF(ISBLANK(Beladung!B533),"",SUMIFS(Beladung!$F$17:$F$1001,Beladung!$B$17:$B$1001,'Ergebnis (detailliert)'!B533))</f>
        <v/>
      </c>
      <c r="G533" s="67" t="str">
        <f>IF(ISBLANK(Beladung!B533),"",Beladung!F533)</f>
        <v/>
      </c>
      <c r="H533" s="88" t="str">
        <f>IF(ISBLANK(Beladung!B533),"",SUMIFS(Entladung!$D$17:$D$1001,Entladung!$B$17:$B$1001,'Ergebnis (detailliert)'!B533))</f>
        <v/>
      </c>
      <c r="I533" s="89" t="str">
        <f>IF(ISBLANK(Entladung!B533),"",Entladung!D533)</f>
        <v/>
      </c>
      <c r="J533" s="88" t="str">
        <f>IF(ISBLANK(Beladung!B533),"",SUMIFS(Entladung!$F$17:$F$1001,Entladung!$B$17:$B$1001,'Ergebnis (detailliert)'!$B$17:$B$300))</f>
        <v/>
      </c>
      <c r="K533" s="13" t="str">
        <f>IFERROR(IF(B533="","",J533*'Ergebnis (detailliert)'!G533/'Ergebnis (detailliert)'!F533),0)</f>
        <v/>
      </c>
      <c r="L533" s="56" t="str">
        <f t="shared" si="8"/>
        <v/>
      </c>
      <c r="M533" s="57" t="str">
        <f>IF(B533="","",IF(LOOKUP(B533,Stammdaten!$A$17:$A$1001,Stammdaten!$G$17:$G$1001)="Nein",0,IF(ISBLANK(Beladung!B533),"",ROUND(MIN(G533,K533)*-1,2))))</f>
        <v/>
      </c>
    </row>
    <row r="534" spans="1:13" x14ac:dyDescent="0.25">
      <c r="A534" s="142" t="str">
        <f>_xlfn.IFNA(VLOOKUP(B534,Stammdaten!$A$17:$B$300,2,FALSE),"")</f>
        <v/>
      </c>
      <c r="B534" s="125" t="str">
        <f>IF(Beladung!B534="","",Beladung!B534)</f>
        <v/>
      </c>
      <c r="C534" s="124" t="str">
        <f>IF(Beladung!C534="","",Beladung!C534)</f>
        <v/>
      </c>
      <c r="D534" s="87" t="str">
        <f>IF(ISBLANK(Beladung!B534),"",SUMIFS(Beladung!$D$17:$D$300,Beladung!$B$17:$B$300,B534))</f>
        <v/>
      </c>
      <c r="E534" s="66" t="str">
        <f>IF(ISBLANK(Beladung!B534),"",Beladung!D534)</f>
        <v/>
      </c>
      <c r="F534" s="88" t="str">
        <f>IF(ISBLANK(Beladung!B534),"",SUMIFS(Beladung!$F$17:$F$1001,Beladung!$B$17:$B$1001,'Ergebnis (detailliert)'!B534))</f>
        <v/>
      </c>
      <c r="G534" s="67" t="str">
        <f>IF(ISBLANK(Beladung!B534),"",Beladung!F534)</f>
        <v/>
      </c>
      <c r="H534" s="88" t="str">
        <f>IF(ISBLANK(Beladung!B534),"",SUMIFS(Entladung!$D$17:$D$1001,Entladung!$B$17:$B$1001,'Ergebnis (detailliert)'!B534))</f>
        <v/>
      </c>
      <c r="I534" s="89" t="str">
        <f>IF(ISBLANK(Entladung!B534),"",Entladung!D534)</f>
        <v/>
      </c>
      <c r="J534" s="88" t="str">
        <f>IF(ISBLANK(Beladung!B534),"",SUMIFS(Entladung!$F$17:$F$1001,Entladung!$B$17:$B$1001,'Ergebnis (detailliert)'!$B$17:$B$300))</f>
        <v/>
      </c>
      <c r="K534" s="13" t="str">
        <f>IFERROR(IF(B534="","",J534*'Ergebnis (detailliert)'!G534/'Ergebnis (detailliert)'!F534),0)</f>
        <v/>
      </c>
      <c r="L534" s="56" t="str">
        <f t="shared" si="8"/>
        <v/>
      </c>
      <c r="M534" s="57" t="str">
        <f>IF(B534="","",IF(LOOKUP(B534,Stammdaten!$A$17:$A$1001,Stammdaten!$G$17:$G$1001)="Nein",0,IF(ISBLANK(Beladung!B534),"",ROUND(MIN(G534,K534)*-1,2))))</f>
        <v/>
      </c>
    </row>
    <row r="535" spans="1:13" x14ac:dyDescent="0.25">
      <c r="A535" s="142" t="str">
        <f>_xlfn.IFNA(VLOOKUP(B535,Stammdaten!$A$17:$B$300,2,FALSE),"")</f>
        <v/>
      </c>
      <c r="B535" s="125" t="str">
        <f>IF(Beladung!B535="","",Beladung!B535)</f>
        <v/>
      </c>
      <c r="C535" s="124" t="str">
        <f>IF(Beladung!C535="","",Beladung!C535)</f>
        <v/>
      </c>
      <c r="D535" s="87" t="str">
        <f>IF(ISBLANK(Beladung!B535),"",SUMIFS(Beladung!$D$17:$D$300,Beladung!$B$17:$B$300,B535))</f>
        <v/>
      </c>
      <c r="E535" s="66" t="str">
        <f>IF(ISBLANK(Beladung!B535),"",Beladung!D535)</f>
        <v/>
      </c>
      <c r="F535" s="88" t="str">
        <f>IF(ISBLANK(Beladung!B535),"",SUMIFS(Beladung!$F$17:$F$1001,Beladung!$B$17:$B$1001,'Ergebnis (detailliert)'!B535))</f>
        <v/>
      </c>
      <c r="G535" s="67" t="str">
        <f>IF(ISBLANK(Beladung!B535),"",Beladung!F535)</f>
        <v/>
      </c>
      <c r="H535" s="88" t="str">
        <f>IF(ISBLANK(Beladung!B535),"",SUMIFS(Entladung!$D$17:$D$1001,Entladung!$B$17:$B$1001,'Ergebnis (detailliert)'!B535))</f>
        <v/>
      </c>
      <c r="I535" s="89" t="str">
        <f>IF(ISBLANK(Entladung!B535),"",Entladung!D535)</f>
        <v/>
      </c>
      <c r="J535" s="88" t="str">
        <f>IF(ISBLANK(Beladung!B535),"",SUMIFS(Entladung!$F$17:$F$1001,Entladung!$B$17:$B$1001,'Ergebnis (detailliert)'!$B$17:$B$300))</f>
        <v/>
      </c>
      <c r="K535" s="13" t="str">
        <f>IFERROR(IF(B535="","",J535*'Ergebnis (detailliert)'!G535/'Ergebnis (detailliert)'!F535),0)</f>
        <v/>
      </c>
      <c r="L535" s="56" t="str">
        <f t="shared" si="8"/>
        <v/>
      </c>
      <c r="M535" s="57" t="str">
        <f>IF(B535="","",IF(LOOKUP(B535,Stammdaten!$A$17:$A$1001,Stammdaten!$G$17:$G$1001)="Nein",0,IF(ISBLANK(Beladung!B535),"",ROUND(MIN(G535,K535)*-1,2))))</f>
        <v/>
      </c>
    </row>
    <row r="536" spans="1:13" x14ac:dyDescent="0.25">
      <c r="A536" s="142" t="str">
        <f>_xlfn.IFNA(VLOOKUP(B536,Stammdaten!$A$17:$B$300,2,FALSE),"")</f>
        <v/>
      </c>
      <c r="B536" s="125" t="str">
        <f>IF(Beladung!B536="","",Beladung!B536)</f>
        <v/>
      </c>
      <c r="C536" s="124" t="str">
        <f>IF(Beladung!C536="","",Beladung!C536)</f>
        <v/>
      </c>
      <c r="D536" s="87" t="str">
        <f>IF(ISBLANK(Beladung!B536),"",SUMIFS(Beladung!$D$17:$D$300,Beladung!$B$17:$B$300,B536))</f>
        <v/>
      </c>
      <c r="E536" s="66" t="str">
        <f>IF(ISBLANK(Beladung!B536),"",Beladung!D536)</f>
        <v/>
      </c>
      <c r="F536" s="88" t="str">
        <f>IF(ISBLANK(Beladung!B536),"",SUMIFS(Beladung!$F$17:$F$1001,Beladung!$B$17:$B$1001,'Ergebnis (detailliert)'!B536))</f>
        <v/>
      </c>
      <c r="G536" s="67" t="str">
        <f>IF(ISBLANK(Beladung!B536),"",Beladung!F536)</f>
        <v/>
      </c>
      <c r="H536" s="88" t="str">
        <f>IF(ISBLANK(Beladung!B536),"",SUMIFS(Entladung!$D$17:$D$1001,Entladung!$B$17:$B$1001,'Ergebnis (detailliert)'!B536))</f>
        <v/>
      </c>
      <c r="I536" s="89" t="str">
        <f>IF(ISBLANK(Entladung!B536),"",Entladung!D536)</f>
        <v/>
      </c>
      <c r="J536" s="88" t="str">
        <f>IF(ISBLANK(Beladung!B536),"",SUMIFS(Entladung!$F$17:$F$1001,Entladung!$B$17:$B$1001,'Ergebnis (detailliert)'!$B$17:$B$300))</f>
        <v/>
      </c>
      <c r="K536" s="13" t="str">
        <f>IFERROR(IF(B536="","",J536*'Ergebnis (detailliert)'!G536/'Ergebnis (detailliert)'!F536),0)</f>
        <v/>
      </c>
      <c r="L536" s="56" t="str">
        <f t="shared" si="8"/>
        <v/>
      </c>
      <c r="M536" s="57" t="str">
        <f>IF(B536="","",IF(LOOKUP(B536,Stammdaten!$A$17:$A$1001,Stammdaten!$G$17:$G$1001)="Nein",0,IF(ISBLANK(Beladung!B536),"",ROUND(MIN(G536,K536)*-1,2))))</f>
        <v/>
      </c>
    </row>
    <row r="537" spans="1:13" x14ac:dyDescent="0.25">
      <c r="A537" s="142" t="str">
        <f>_xlfn.IFNA(VLOOKUP(B537,Stammdaten!$A$17:$B$300,2,FALSE),"")</f>
        <v/>
      </c>
      <c r="B537" s="125" t="str">
        <f>IF(Beladung!B537="","",Beladung!B537)</f>
        <v/>
      </c>
      <c r="C537" s="124" t="str">
        <f>IF(Beladung!C537="","",Beladung!C537)</f>
        <v/>
      </c>
      <c r="D537" s="87" t="str">
        <f>IF(ISBLANK(Beladung!B537),"",SUMIFS(Beladung!$D$17:$D$300,Beladung!$B$17:$B$300,B537))</f>
        <v/>
      </c>
      <c r="E537" s="66" t="str">
        <f>IF(ISBLANK(Beladung!B537),"",Beladung!D537)</f>
        <v/>
      </c>
      <c r="F537" s="88" t="str">
        <f>IF(ISBLANK(Beladung!B537),"",SUMIFS(Beladung!$F$17:$F$1001,Beladung!$B$17:$B$1001,'Ergebnis (detailliert)'!B537))</f>
        <v/>
      </c>
      <c r="G537" s="67" t="str">
        <f>IF(ISBLANK(Beladung!B537),"",Beladung!F537)</f>
        <v/>
      </c>
      <c r="H537" s="88" t="str">
        <f>IF(ISBLANK(Beladung!B537),"",SUMIFS(Entladung!$D$17:$D$1001,Entladung!$B$17:$B$1001,'Ergebnis (detailliert)'!B537))</f>
        <v/>
      </c>
      <c r="I537" s="89" t="str">
        <f>IF(ISBLANK(Entladung!B537),"",Entladung!D537)</f>
        <v/>
      </c>
      <c r="J537" s="88" t="str">
        <f>IF(ISBLANK(Beladung!B537),"",SUMIFS(Entladung!$F$17:$F$1001,Entladung!$B$17:$B$1001,'Ergebnis (detailliert)'!$B$17:$B$300))</f>
        <v/>
      </c>
      <c r="K537" s="13" t="str">
        <f>IFERROR(IF(B537="","",J537*'Ergebnis (detailliert)'!G537/'Ergebnis (detailliert)'!F537),0)</f>
        <v/>
      </c>
      <c r="L537" s="56" t="str">
        <f t="shared" si="8"/>
        <v/>
      </c>
      <c r="M537" s="57" t="str">
        <f>IF(B537="","",IF(LOOKUP(B537,Stammdaten!$A$17:$A$1001,Stammdaten!$G$17:$G$1001)="Nein",0,IF(ISBLANK(Beladung!B537),"",ROUND(MIN(G537,K537)*-1,2))))</f>
        <v/>
      </c>
    </row>
    <row r="538" spans="1:13" x14ac:dyDescent="0.25">
      <c r="A538" s="142" t="str">
        <f>_xlfn.IFNA(VLOOKUP(B538,Stammdaten!$A$17:$B$300,2,FALSE),"")</f>
        <v/>
      </c>
      <c r="B538" s="125" t="str">
        <f>IF(Beladung!B538="","",Beladung!B538)</f>
        <v/>
      </c>
      <c r="C538" s="124" t="str">
        <f>IF(Beladung!C538="","",Beladung!C538)</f>
        <v/>
      </c>
      <c r="D538" s="87" t="str">
        <f>IF(ISBLANK(Beladung!B538),"",SUMIFS(Beladung!$D$17:$D$300,Beladung!$B$17:$B$300,B538))</f>
        <v/>
      </c>
      <c r="E538" s="66" t="str">
        <f>IF(ISBLANK(Beladung!B538),"",Beladung!D538)</f>
        <v/>
      </c>
      <c r="F538" s="88" t="str">
        <f>IF(ISBLANK(Beladung!B538),"",SUMIFS(Beladung!$F$17:$F$1001,Beladung!$B$17:$B$1001,'Ergebnis (detailliert)'!B538))</f>
        <v/>
      </c>
      <c r="G538" s="67" t="str">
        <f>IF(ISBLANK(Beladung!B538),"",Beladung!F538)</f>
        <v/>
      </c>
      <c r="H538" s="88" t="str">
        <f>IF(ISBLANK(Beladung!B538),"",SUMIFS(Entladung!$D$17:$D$1001,Entladung!$B$17:$B$1001,'Ergebnis (detailliert)'!B538))</f>
        <v/>
      </c>
      <c r="I538" s="89" t="str">
        <f>IF(ISBLANK(Entladung!B538),"",Entladung!D538)</f>
        <v/>
      </c>
      <c r="J538" s="88" t="str">
        <f>IF(ISBLANK(Beladung!B538),"",SUMIFS(Entladung!$F$17:$F$1001,Entladung!$B$17:$B$1001,'Ergebnis (detailliert)'!$B$17:$B$300))</f>
        <v/>
      </c>
      <c r="K538" s="13" t="str">
        <f>IFERROR(IF(B538="","",J538*'Ergebnis (detailliert)'!G538/'Ergebnis (detailliert)'!F538),0)</f>
        <v/>
      </c>
      <c r="L538" s="56" t="str">
        <f t="shared" si="8"/>
        <v/>
      </c>
      <c r="M538" s="57" t="str">
        <f>IF(B538="","",IF(LOOKUP(B538,Stammdaten!$A$17:$A$1001,Stammdaten!$G$17:$G$1001)="Nein",0,IF(ISBLANK(Beladung!B538),"",ROUND(MIN(G538,K538)*-1,2))))</f>
        <v/>
      </c>
    </row>
    <row r="539" spans="1:13" x14ac:dyDescent="0.25">
      <c r="A539" s="142" t="str">
        <f>_xlfn.IFNA(VLOOKUP(B539,Stammdaten!$A$17:$B$300,2,FALSE),"")</f>
        <v/>
      </c>
      <c r="B539" s="125" t="str">
        <f>IF(Beladung!B539="","",Beladung!B539)</f>
        <v/>
      </c>
      <c r="C539" s="124" t="str">
        <f>IF(Beladung!C539="","",Beladung!C539)</f>
        <v/>
      </c>
      <c r="D539" s="87" t="str">
        <f>IF(ISBLANK(Beladung!B539),"",SUMIFS(Beladung!$D$17:$D$300,Beladung!$B$17:$B$300,B539))</f>
        <v/>
      </c>
      <c r="E539" s="66" t="str">
        <f>IF(ISBLANK(Beladung!B539),"",Beladung!D539)</f>
        <v/>
      </c>
      <c r="F539" s="88" t="str">
        <f>IF(ISBLANK(Beladung!B539),"",SUMIFS(Beladung!$F$17:$F$1001,Beladung!$B$17:$B$1001,'Ergebnis (detailliert)'!B539))</f>
        <v/>
      </c>
      <c r="G539" s="67" t="str">
        <f>IF(ISBLANK(Beladung!B539),"",Beladung!F539)</f>
        <v/>
      </c>
      <c r="H539" s="88" t="str">
        <f>IF(ISBLANK(Beladung!B539),"",SUMIFS(Entladung!$D$17:$D$1001,Entladung!$B$17:$B$1001,'Ergebnis (detailliert)'!B539))</f>
        <v/>
      </c>
      <c r="I539" s="89" t="str">
        <f>IF(ISBLANK(Entladung!B539),"",Entladung!D539)</f>
        <v/>
      </c>
      <c r="J539" s="88" t="str">
        <f>IF(ISBLANK(Beladung!B539),"",SUMIFS(Entladung!$F$17:$F$1001,Entladung!$B$17:$B$1001,'Ergebnis (detailliert)'!$B$17:$B$300))</f>
        <v/>
      </c>
      <c r="K539" s="13" t="str">
        <f>IFERROR(IF(B539="","",J539*'Ergebnis (detailliert)'!G539/'Ergebnis (detailliert)'!F539),0)</f>
        <v/>
      </c>
      <c r="L539" s="56" t="str">
        <f t="shared" si="8"/>
        <v/>
      </c>
      <c r="M539" s="57" t="str">
        <f>IF(B539="","",IF(LOOKUP(B539,Stammdaten!$A$17:$A$1001,Stammdaten!$G$17:$G$1001)="Nein",0,IF(ISBLANK(Beladung!B539),"",ROUND(MIN(G539,K539)*-1,2))))</f>
        <v/>
      </c>
    </row>
    <row r="540" spans="1:13" x14ac:dyDescent="0.25">
      <c r="A540" s="142" t="str">
        <f>_xlfn.IFNA(VLOOKUP(B540,Stammdaten!$A$17:$B$300,2,FALSE),"")</f>
        <v/>
      </c>
      <c r="B540" s="125" t="str">
        <f>IF(Beladung!B540="","",Beladung!B540)</f>
        <v/>
      </c>
      <c r="C540" s="124" t="str">
        <f>IF(Beladung!C540="","",Beladung!C540)</f>
        <v/>
      </c>
      <c r="D540" s="87" t="str">
        <f>IF(ISBLANK(Beladung!B540),"",SUMIFS(Beladung!$D$17:$D$300,Beladung!$B$17:$B$300,B540))</f>
        <v/>
      </c>
      <c r="E540" s="66" t="str">
        <f>IF(ISBLANK(Beladung!B540),"",Beladung!D540)</f>
        <v/>
      </c>
      <c r="F540" s="88" t="str">
        <f>IF(ISBLANK(Beladung!B540),"",SUMIFS(Beladung!$F$17:$F$1001,Beladung!$B$17:$B$1001,'Ergebnis (detailliert)'!B540))</f>
        <v/>
      </c>
      <c r="G540" s="67" t="str">
        <f>IF(ISBLANK(Beladung!B540),"",Beladung!F540)</f>
        <v/>
      </c>
      <c r="H540" s="88" t="str">
        <f>IF(ISBLANK(Beladung!B540),"",SUMIFS(Entladung!$D$17:$D$1001,Entladung!$B$17:$B$1001,'Ergebnis (detailliert)'!B540))</f>
        <v/>
      </c>
      <c r="I540" s="89" t="str">
        <f>IF(ISBLANK(Entladung!B540),"",Entladung!D540)</f>
        <v/>
      </c>
      <c r="J540" s="88" t="str">
        <f>IF(ISBLANK(Beladung!B540),"",SUMIFS(Entladung!$F$17:$F$1001,Entladung!$B$17:$B$1001,'Ergebnis (detailliert)'!$B$17:$B$300))</f>
        <v/>
      </c>
      <c r="K540" s="13" t="str">
        <f>IFERROR(IF(B540="","",J540*'Ergebnis (detailliert)'!G540/'Ergebnis (detailliert)'!F540),0)</f>
        <v/>
      </c>
      <c r="L540" s="56" t="str">
        <f t="shared" si="8"/>
        <v/>
      </c>
      <c r="M540" s="57" t="str">
        <f>IF(B540="","",IF(LOOKUP(B540,Stammdaten!$A$17:$A$1001,Stammdaten!$G$17:$G$1001)="Nein",0,IF(ISBLANK(Beladung!B540),"",ROUND(MIN(G540,K540)*-1,2))))</f>
        <v/>
      </c>
    </row>
    <row r="541" spans="1:13" x14ac:dyDescent="0.25">
      <c r="A541" s="142" t="str">
        <f>_xlfn.IFNA(VLOOKUP(B541,Stammdaten!$A$17:$B$300,2,FALSE),"")</f>
        <v/>
      </c>
      <c r="B541" s="125" t="str">
        <f>IF(Beladung!B541="","",Beladung!B541)</f>
        <v/>
      </c>
      <c r="C541" s="124" t="str">
        <f>IF(Beladung!C541="","",Beladung!C541)</f>
        <v/>
      </c>
      <c r="D541" s="87" t="str">
        <f>IF(ISBLANK(Beladung!B541),"",SUMIFS(Beladung!$D$17:$D$300,Beladung!$B$17:$B$300,B541))</f>
        <v/>
      </c>
      <c r="E541" s="66" t="str">
        <f>IF(ISBLANK(Beladung!B541),"",Beladung!D541)</f>
        <v/>
      </c>
      <c r="F541" s="88" t="str">
        <f>IF(ISBLANK(Beladung!B541),"",SUMIFS(Beladung!$F$17:$F$1001,Beladung!$B$17:$B$1001,'Ergebnis (detailliert)'!B541))</f>
        <v/>
      </c>
      <c r="G541" s="67" t="str">
        <f>IF(ISBLANK(Beladung!B541),"",Beladung!F541)</f>
        <v/>
      </c>
      <c r="H541" s="88" t="str">
        <f>IF(ISBLANK(Beladung!B541),"",SUMIFS(Entladung!$D$17:$D$1001,Entladung!$B$17:$B$1001,'Ergebnis (detailliert)'!B541))</f>
        <v/>
      </c>
      <c r="I541" s="89" t="str">
        <f>IF(ISBLANK(Entladung!B541),"",Entladung!D541)</f>
        <v/>
      </c>
      <c r="J541" s="88" t="str">
        <f>IF(ISBLANK(Beladung!B541),"",SUMIFS(Entladung!$F$17:$F$1001,Entladung!$B$17:$B$1001,'Ergebnis (detailliert)'!$B$17:$B$300))</f>
        <v/>
      </c>
      <c r="K541" s="13" t="str">
        <f>IFERROR(IF(B541="","",J541*'Ergebnis (detailliert)'!G541/'Ergebnis (detailliert)'!F541),0)</f>
        <v/>
      </c>
      <c r="L541" s="56" t="str">
        <f t="shared" si="8"/>
        <v/>
      </c>
      <c r="M541" s="57" t="str">
        <f>IF(B541="","",IF(LOOKUP(B541,Stammdaten!$A$17:$A$1001,Stammdaten!$G$17:$G$1001)="Nein",0,IF(ISBLANK(Beladung!B541),"",ROUND(MIN(G541,K541)*-1,2))))</f>
        <v/>
      </c>
    </row>
    <row r="542" spans="1:13" x14ac:dyDescent="0.25">
      <c r="A542" s="142" t="str">
        <f>_xlfn.IFNA(VLOOKUP(B542,Stammdaten!$A$17:$B$300,2,FALSE),"")</f>
        <v/>
      </c>
      <c r="B542" s="125" t="str">
        <f>IF(Beladung!B542="","",Beladung!B542)</f>
        <v/>
      </c>
      <c r="C542" s="124" t="str">
        <f>IF(Beladung!C542="","",Beladung!C542)</f>
        <v/>
      </c>
      <c r="D542" s="87" t="str">
        <f>IF(ISBLANK(Beladung!B542),"",SUMIFS(Beladung!$D$17:$D$300,Beladung!$B$17:$B$300,B542))</f>
        <v/>
      </c>
      <c r="E542" s="66" t="str">
        <f>IF(ISBLANK(Beladung!B542),"",Beladung!D542)</f>
        <v/>
      </c>
      <c r="F542" s="88" t="str">
        <f>IF(ISBLANK(Beladung!B542),"",SUMIFS(Beladung!$F$17:$F$1001,Beladung!$B$17:$B$1001,'Ergebnis (detailliert)'!B542))</f>
        <v/>
      </c>
      <c r="G542" s="67" t="str">
        <f>IF(ISBLANK(Beladung!B542),"",Beladung!F542)</f>
        <v/>
      </c>
      <c r="H542" s="88" t="str">
        <f>IF(ISBLANK(Beladung!B542),"",SUMIFS(Entladung!$D$17:$D$1001,Entladung!$B$17:$B$1001,'Ergebnis (detailliert)'!B542))</f>
        <v/>
      </c>
      <c r="I542" s="89" t="str">
        <f>IF(ISBLANK(Entladung!B542),"",Entladung!D542)</f>
        <v/>
      </c>
      <c r="J542" s="88" t="str">
        <f>IF(ISBLANK(Beladung!B542),"",SUMIFS(Entladung!$F$17:$F$1001,Entladung!$B$17:$B$1001,'Ergebnis (detailliert)'!$B$17:$B$300))</f>
        <v/>
      </c>
      <c r="K542" s="13" t="str">
        <f>IFERROR(IF(B542="","",J542*'Ergebnis (detailliert)'!G542/'Ergebnis (detailliert)'!F542),0)</f>
        <v/>
      </c>
      <c r="L542" s="56" t="str">
        <f t="shared" si="8"/>
        <v/>
      </c>
      <c r="M542" s="57" t="str">
        <f>IF(B542="","",IF(LOOKUP(B542,Stammdaten!$A$17:$A$1001,Stammdaten!$G$17:$G$1001)="Nein",0,IF(ISBLANK(Beladung!B542),"",ROUND(MIN(G542,K542)*-1,2))))</f>
        <v/>
      </c>
    </row>
    <row r="543" spans="1:13" x14ac:dyDescent="0.25">
      <c r="A543" s="142" t="str">
        <f>_xlfn.IFNA(VLOOKUP(B543,Stammdaten!$A$17:$B$300,2,FALSE),"")</f>
        <v/>
      </c>
      <c r="B543" s="125" t="str">
        <f>IF(Beladung!B543="","",Beladung!B543)</f>
        <v/>
      </c>
      <c r="C543" s="124" t="str">
        <f>IF(Beladung!C543="","",Beladung!C543)</f>
        <v/>
      </c>
      <c r="D543" s="87" t="str">
        <f>IF(ISBLANK(Beladung!B543),"",SUMIFS(Beladung!$D$17:$D$300,Beladung!$B$17:$B$300,B543))</f>
        <v/>
      </c>
      <c r="E543" s="66" t="str">
        <f>IF(ISBLANK(Beladung!B543),"",Beladung!D543)</f>
        <v/>
      </c>
      <c r="F543" s="88" t="str">
        <f>IF(ISBLANK(Beladung!B543),"",SUMIFS(Beladung!$F$17:$F$1001,Beladung!$B$17:$B$1001,'Ergebnis (detailliert)'!B543))</f>
        <v/>
      </c>
      <c r="G543" s="67" t="str">
        <f>IF(ISBLANK(Beladung!B543),"",Beladung!F543)</f>
        <v/>
      </c>
      <c r="H543" s="88" t="str">
        <f>IF(ISBLANK(Beladung!B543),"",SUMIFS(Entladung!$D$17:$D$1001,Entladung!$B$17:$B$1001,'Ergebnis (detailliert)'!B543))</f>
        <v/>
      </c>
      <c r="I543" s="89" t="str">
        <f>IF(ISBLANK(Entladung!B543),"",Entladung!D543)</f>
        <v/>
      </c>
      <c r="J543" s="88" t="str">
        <f>IF(ISBLANK(Beladung!B543),"",SUMIFS(Entladung!$F$17:$F$1001,Entladung!$B$17:$B$1001,'Ergebnis (detailliert)'!$B$17:$B$300))</f>
        <v/>
      </c>
      <c r="K543" s="13" t="str">
        <f>IFERROR(IF(B543="","",J543*'Ergebnis (detailliert)'!G543/'Ergebnis (detailliert)'!F543),0)</f>
        <v/>
      </c>
      <c r="L543" s="56" t="str">
        <f t="shared" si="8"/>
        <v/>
      </c>
      <c r="M543" s="57" t="str">
        <f>IF(B543="","",IF(LOOKUP(B543,Stammdaten!$A$17:$A$1001,Stammdaten!$G$17:$G$1001)="Nein",0,IF(ISBLANK(Beladung!B543),"",ROUND(MIN(G543,K543)*-1,2))))</f>
        <v/>
      </c>
    </row>
    <row r="544" spans="1:13" x14ac:dyDescent="0.25">
      <c r="A544" s="142" t="str">
        <f>_xlfn.IFNA(VLOOKUP(B544,Stammdaten!$A$17:$B$300,2,FALSE),"")</f>
        <v/>
      </c>
      <c r="B544" s="125" t="str">
        <f>IF(Beladung!B544="","",Beladung!B544)</f>
        <v/>
      </c>
      <c r="C544" s="124" t="str">
        <f>IF(Beladung!C544="","",Beladung!C544)</f>
        <v/>
      </c>
      <c r="D544" s="87" t="str">
        <f>IF(ISBLANK(Beladung!B544),"",SUMIFS(Beladung!$D$17:$D$300,Beladung!$B$17:$B$300,B544))</f>
        <v/>
      </c>
      <c r="E544" s="66" t="str">
        <f>IF(ISBLANK(Beladung!B544),"",Beladung!D544)</f>
        <v/>
      </c>
      <c r="F544" s="88" t="str">
        <f>IF(ISBLANK(Beladung!B544),"",SUMIFS(Beladung!$F$17:$F$1001,Beladung!$B$17:$B$1001,'Ergebnis (detailliert)'!B544))</f>
        <v/>
      </c>
      <c r="G544" s="67" t="str">
        <f>IF(ISBLANK(Beladung!B544),"",Beladung!F544)</f>
        <v/>
      </c>
      <c r="H544" s="88" t="str">
        <f>IF(ISBLANK(Beladung!B544),"",SUMIFS(Entladung!$D$17:$D$1001,Entladung!$B$17:$B$1001,'Ergebnis (detailliert)'!B544))</f>
        <v/>
      </c>
      <c r="I544" s="89" t="str">
        <f>IF(ISBLANK(Entladung!B544),"",Entladung!D544)</f>
        <v/>
      </c>
      <c r="J544" s="88" t="str">
        <f>IF(ISBLANK(Beladung!B544),"",SUMIFS(Entladung!$F$17:$F$1001,Entladung!$B$17:$B$1001,'Ergebnis (detailliert)'!$B$17:$B$300))</f>
        <v/>
      </c>
      <c r="K544" s="13" t="str">
        <f>IFERROR(IF(B544="","",J544*'Ergebnis (detailliert)'!G544/'Ergebnis (detailliert)'!F544),0)</f>
        <v/>
      </c>
      <c r="L544" s="56" t="str">
        <f t="shared" si="8"/>
        <v/>
      </c>
      <c r="M544" s="57" t="str">
        <f>IF(B544="","",IF(LOOKUP(B544,Stammdaten!$A$17:$A$1001,Stammdaten!$G$17:$G$1001)="Nein",0,IF(ISBLANK(Beladung!B544),"",ROUND(MIN(G544,K544)*-1,2))))</f>
        <v/>
      </c>
    </row>
    <row r="545" spans="1:13" x14ac:dyDescent="0.25">
      <c r="A545" s="142" t="str">
        <f>_xlfn.IFNA(VLOOKUP(B545,Stammdaten!$A$17:$B$300,2,FALSE),"")</f>
        <v/>
      </c>
      <c r="B545" s="125" t="str">
        <f>IF(Beladung!B545="","",Beladung!B545)</f>
        <v/>
      </c>
      <c r="C545" s="124" t="str">
        <f>IF(Beladung!C545="","",Beladung!C545)</f>
        <v/>
      </c>
      <c r="D545" s="87" t="str">
        <f>IF(ISBLANK(Beladung!B545),"",SUMIFS(Beladung!$D$17:$D$300,Beladung!$B$17:$B$300,B545))</f>
        <v/>
      </c>
      <c r="E545" s="66" t="str">
        <f>IF(ISBLANK(Beladung!B545),"",Beladung!D545)</f>
        <v/>
      </c>
      <c r="F545" s="88" t="str">
        <f>IF(ISBLANK(Beladung!B545),"",SUMIFS(Beladung!$F$17:$F$1001,Beladung!$B$17:$B$1001,'Ergebnis (detailliert)'!B545))</f>
        <v/>
      </c>
      <c r="G545" s="67" t="str">
        <f>IF(ISBLANK(Beladung!B545),"",Beladung!F545)</f>
        <v/>
      </c>
      <c r="H545" s="88" t="str">
        <f>IF(ISBLANK(Beladung!B545),"",SUMIFS(Entladung!$D$17:$D$1001,Entladung!$B$17:$B$1001,'Ergebnis (detailliert)'!B545))</f>
        <v/>
      </c>
      <c r="I545" s="89" t="str">
        <f>IF(ISBLANK(Entladung!B545),"",Entladung!D545)</f>
        <v/>
      </c>
      <c r="J545" s="88" t="str">
        <f>IF(ISBLANK(Beladung!B545),"",SUMIFS(Entladung!$F$17:$F$1001,Entladung!$B$17:$B$1001,'Ergebnis (detailliert)'!$B$17:$B$300))</f>
        <v/>
      </c>
      <c r="K545" s="13" t="str">
        <f>IFERROR(IF(B545="","",J545*'Ergebnis (detailliert)'!G545/'Ergebnis (detailliert)'!F545),0)</f>
        <v/>
      </c>
      <c r="L545" s="56" t="str">
        <f t="shared" si="8"/>
        <v/>
      </c>
      <c r="M545" s="57" t="str">
        <f>IF(B545="","",IF(LOOKUP(B545,Stammdaten!$A$17:$A$1001,Stammdaten!$G$17:$G$1001)="Nein",0,IF(ISBLANK(Beladung!B545),"",ROUND(MIN(G545,K545)*-1,2))))</f>
        <v/>
      </c>
    </row>
    <row r="546" spans="1:13" x14ac:dyDescent="0.25">
      <c r="A546" s="142" t="str">
        <f>_xlfn.IFNA(VLOOKUP(B546,Stammdaten!$A$17:$B$300,2,FALSE),"")</f>
        <v/>
      </c>
      <c r="B546" s="125" t="str">
        <f>IF(Beladung!B546="","",Beladung!B546)</f>
        <v/>
      </c>
      <c r="C546" s="124" t="str">
        <f>IF(Beladung!C546="","",Beladung!C546)</f>
        <v/>
      </c>
      <c r="D546" s="87" t="str">
        <f>IF(ISBLANK(Beladung!B546),"",SUMIFS(Beladung!$D$17:$D$300,Beladung!$B$17:$B$300,B546))</f>
        <v/>
      </c>
      <c r="E546" s="66" t="str">
        <f>IF(ISBLANK(Beladung!B546),"",Beladung!D546)</f>
        <v/>
      </c>
      <c r="F546" s="88" t="str">
        <f>IF(ISBLANK(Beladung!B546),"",SUMIFS(Beladung!$F$17:$F$1001,Beladung!$B$17:$B$1001,'Ergebnis (detailliert)'!B546))</f>
        <v/>
      </c>
      <c r="G546" s="67" t="str">
        <f>IF(ISBLANK(Beladung!B546),"",Beladung!F546)</f>
        <v/>
      </c>
      <c r="H546" s="88" t="str">
        <f>IF(ISBLANK(Beladung!B546),"",SUMIFS(Entladung!$D$17:$D$1001,Entladung!$B$17:$B$1001,'Ergebnis (detailliert)'!B546))</f>
        <v/>
      </c>
      <c r="I546" s="89" t="str">
        <f>IF(ISBLANK(Entladung!B546),"",Entladung!D546)</f>
        <v/>
      </c>
      <c r="J546" s="88" t="str">
        <f>IF(ISBLANK(Beladung!B546),"",SUMIFS(Entladung!$F$17:$F$1001,Entladung!$B$17:$B$1001,'Ergebnis (detailliert)'!$B$17:$B$300))</f>
        <v/>
      </c>
      <c r="K546" s="13" t="str">
        <f>IFERROR(IF(B546="","",J546*'Ergebnis (detailliert)'!G546/'Ergebnis (detailliert)'!F546),0)</f>
        <v/>
      </c>
      <c r="L546" s="56" t="str">
        <f t="shared" si="8"/>
        <v/>
      </c>
      <c r="M546" s="57" t="str">
        <f>IF(B546="","",IF(LOOKUP(B546,Stammdaten!$A$17:$A$1001,Stammdaten!$G$17:$G$1001)="Nein",0,IF(ISBLANK(Beladung!B546),"",ROUND(MIN(G546,K546)*-1,2))))</f>
        <v/>
      </c>
    </row>
    <row r="547" spans="1:13" x14ac:dyDescent="0.25">
      <c r="A547" s="142" t="str">
        <f>_xlfn.IFNA(VLOOKUP(B547,Stammdaten!$A$17:$B$300,2,FALSE),"")</f>
        <v/>
      </c>
      <c r="B547" s="125" t="str">
        <f>IF(Beladung!B547="","",Beladung!B547)</f>
        <v/>
      </c>
      <c r="C547" s="124" t="str">
        <f>IF(Beladung!C547="","",Beladung!C547)</f>
        <v/>
      </c>
      <c r="D547" s="87" t="str">
        <f>IF(ISBLANK(Beladung!B547),"",SUMIFS(Beladung!$D$17:$D$300,Beladung!$B$17:$B$300,B547))</f>
        <v/>
      </c>
      <c r="E547" s="66" t="str">
        <f>IF(ISBLANK(Beladung!B547),"",Beladung!D547)</f>
        <v/>
      </c>
      <c r="F547" s="88" t="str">
        <f>IF(ISBLANK(Beladung!B547),"",SUMIFS(Beladung!$F$17:$F$1001,Beladung!$B$17:$B$1001,'Ergebnis (detailliert)'!B547))</f>
        <v/>
      </c>
      <c r="G547" s="67" t="str">
        <f>IF(ISBLANK(Beladung!B547),"",Beladung!F547)</f>
        <v/>
      </c>
      <c r="H547" s="88" t="str">
        <f>IF(ISBLANK(Beladung!B547),"",SUMIFS(Entladung!$D$17:$D$1001,Entladung!$B$17:$B$1001,'Ergebnis (detailliert)'!B547))</f>
        <v/>
      </c>
      <c r="I547" s="89" t="str">
        <f>IF(ISBLANK(Entladung!B547),"",Entladung!D547)</f>
        <v/>
      </c>
      <c r="J547" s="88" t="str">
        <f>IF(ISBLANK(Beladung!B547),"",SUMIFS(Entladung!$F$17:$F$1001,Entladung!$B$17:$B$1001,'Ergebnis (detailliert)'!$B$17:$B$300))</f>
        <v/>
      </c>
      <c r="K547" s="13" t="str">
        <f>IFERROR(IF(B547="","",J547*'Ergebnis (detailliert)'!G547/'Ergebnis (detailliert)'!F547),0)</f>
        <v/>
      </c>
      <c r="L547" s="56" t="str">
        <f t="shared" si="8"/>
        <v/>
      </c>
      <c r="M547" s="57" t="str">
        <f>IF(B547="","",IF(LOOKUP(B547,Stammdaten!$A$17:$A$1001,Stammdaten!$G$17:$G$1001)="Nein",0,IF(ISBLANK(Beladung!B547),"",ROUND(MIN(G547,K547)*-1,2))))</f>
        <v/>
      </c>
    </row>
    <row r="548" spans="1:13" x14ac:dyDescent="0.25">
      <c r="A548" s="142" t="str">
        <f>_xlfn.IFNA(VLOOKUP(B548,Stammdaten!$A$17:$B$300,2,FALSE),"")</f>
        <v/>
      </c>
      <c r="B548" s="125" t="str">
        <f>IF(Beladung!B548="","",Beladung!B548)</f>
        <v/>
      </c>
      <c r="C548" s="124" t="str">
        <f>IF(Beladung!C548="","",Beladung!C548)</f>
        <v/>
      </c>
      <c r="D548" s="87" t="str">
        <f>IF(ISBLANK(Beladung!B548),"",SUMIFS(Beladung!$D$17:$D$300,Beladung!$B$17:$B$300,B548))</f>
        <v/>
      </c>
      <c r="E548" s="66" t="str">
        <f>IF(ISBLANK(Beladung!B548),"",Beladung!D548)</f>
        <v/>
      </c>
      <c r="F548" s="88" t="str">
        <f>IF(ISBLANK(Beladung!B548),"",SUMIFS(Beladung!$F$17:$F$1001,Beladung!$B$17:$B$1001,'Ergebnis (detailliert)'!B548))</f>
        <v/>
      </c>
      <c r="G548" s="67" t="str">
        <f>IF(ISBLANK(Beladung!B548),"",Beladung!F548)</f>
        <v/>
      </c>
      <c r="H548" s="88" t="str">
        <f>IF(ISBLANK(Beladung!B548),"",SUMIFS(Entladung!$D$17:$D$1001,Entladung!$B$17:$B$1001,'Ergebnis (detailliert)'!B548))</f>
        <v/>
      </c>
      <c r="I548" s="89" t="str">
        <f>IF(ISBLANK(Entladung!B548),"",Entladung!D548)</f>
        <v/>
      </c>
      <c r="J548" s="88" t="str">
        <f>IF(ISBLANK(Beladung!B548),"",SUMIFS(Entladung!$F$17:$F$1001,Entladung!$B$17:$B$1001,'Ergebnis (detailliert)'!$B$17:$B$300))</f>
        <v/>
      </c>
      <c r="K548" s="13" t="str">
        <f>IFERROR(IF(B548="","",J548*'Ergebnis (detailliert)'!G548/'Ergebnis (detailliert)'!F548),0)</f>
        <v/>
      </c>
      <c r="L548" s="56" t="str">
        <f t="shared" si="8"/>
        <v/>
      </c>
      <c r="M548" s="57" t="str">
        <f>IF(B548="","",IF(LOOKUP(B548,Stammdaten!$A$17:$A$1001,Stammdaten!$G$17:$G$1001)="Nein",0,IF(ISBLANK(Beladung!B548),"",ROUND(MIN(G548,K548)*-1,2))))</f>
        <v/>
      </c>
    </row>
    <row r="549" spans="1:13" x14ac:dyDescent="0.25">
      <c r="A549" s="142" t="str">
        <f>_xlfn.IFNA(VLOOKUP(B549,Stammdaten!$A$17:$B$300,2,FALSE),"")</f>
        <v/>
      </c>
      <c r="B549" s="125" t="str">
        <f>IF(Beladung!B549="","",Beladung!B549)</f>
        <v/>
      </c>
      <c r="C549" s="124" t="str">
        <f>IF(Beladung!C549="","",Beladung!C549)</f>
        <v/>
      </c>
      <c r="D549" s="87" t="str">
        <f>IF(ISBLANK(Beladung!B549),"",SUMIFS(Beladung!$D$17:$D$300,Beladung!$B$17:$B$300,B549))</f>
        <v/>
      </c>
      <c r="E549" s="66" t="str">
        <f>IF(ISBLANK(Beladung!B549),"",Beladung!D549)</f>
        <v/>
      </c>
      <c r="F549" s="88" t="str">
        <f>IF(ISBLANK(Beladung!B549),"",SUMIFS(Beladung!$F$17:$F$1001,Beladung!$B$17:$B$1001,'Ergebnis (detailliert)'!B549))</f>
        <v/>
      </c>
      <c r="G549" s="67" t="str">
        <f>IF(ISBLANK(Beladung!B549),"",Beladung!F549)</f>
        <v/>
      </c>
      <c r="H549" s="88" t="str">
        <f>IF(ISBLANK(Beladung!B549),"",SUMIFS(Entladung!$D$17:$D$1001,Entladung!$B$17:$B$1001,'Ergebnis (detailliert)'!B549))</f>
        <v/>
      </c>
      <c r="I549" s="89" t="str">
        <f>IF(ISBLANK(Entladung!B549),"",Entladung!D549)</f>
        <v/>
      </c>
      <c r="J549" s="88" t="str">
        <f>IF(ISBLANK(Beladung!B549),"",SUMIFS(Entladung!$F$17:$F$1001,Entladung!$B$17:$B$1001,'Ergebnis (detailliert)'!$B$17:$B$300))</f>
        <v/>
      </c>
      <c r="K549" s="13" t="str">
        <f>IFERROR(IF(B549="","",J549*'Ergebnis (detailliert)'!G549/'Ergebnis (detailliert)'!F549),0)</f>
        <v/>
      </c>
      <c r="L549" s="56" t="str">
        <f t="shared" si="8"/>
        <v/>
      </c>
      <c r="M549" s="57" t="str">
        <f>IF(B549="","",IF(LOOKUP(B549,Stammdaten!$A$17:$A$1001,Stammdaten!$G$17:$G$1001)="Nein",0,IF(ISBLANK(Beladung!B549),"",ROUND(MIN(G549,K549)*-1,2))))</f>
        <v/>
      </c>
    </row>
    <row r="550" spans="1:13" x14ac:dyDescent="0.25">
      <c r="A550" s="142" t="str">
        <f>_xlfn.IFNA(VLOOKUP(B550,Stammdaten!$A$17:$B$300,2,FALSE),"")</f>
        <v/>
      </c>
      <c r="B550" s="125" t="str">
        <f>IF(Beladung!B550="","",Beladung!B550)</f>
        <v/>
      </c>
      <c r="C550" s="124" t="str">
        <f>IF(Beladung!C550="","",Beladung!C550)</f>
        <v/>
      </c>
      <c r="D550" s="87" t="str">
        <f>IF(ISBLANK(Beladung!B550),"",SUMIFS(Beladung!$D$17:$D$300,Beladung!$B$17:$B$300,B550))</f>
        <v/>
      </c>
      <c r="E550" s="66" t="str">
        <f>IF(ISBLANK(Beladung!B550),"",Beladung!D550)</f>
        <v/>
      </c>
      <c r="F550" s="88" t="str">
        <f>IF(ISBLANK(Beladung!B550),"",SUMIFS(Beladung!$F$17:$F$1001,Beladung!$B$17:$B$1001,'Ergebnis (detailliert)'!B550))</f>
        <v/>
      </c>
      <c r="G550" s="67" t="str">
        <f>IF(ISBLANK(Beladung!B550),"",Beladung!F550)</f>
        <v/>
      </c>
      <c r="H550" s="88" t="str">
        <f>IF(ISBLANK(Beladung!B550),"",SUMIFS(Entladung!$D$17:$D$1001,Entladung!$B$17:$B$1001,'Ergebnis (detailliert)'!B550))</f>
        <v/>
      </c>
      <c r="I550" s="89" t="str">
        <f>IF(ISBLANK(Entladung!B550),"",Entladung!D550)</f>
        <v/>
      </c>
      <c r="J550" s="88" t="str">
        <f>IF(ISBLANK(Beladung!B550),"",SUMIFS(Entladung!$F$17:$F$1001,Entladung!$B$17:$B$1001,'Ergebnis (detailliert)'!$B$17:$B$300))</f>
        <v/>
      </c>
      <c r="K550" s="13" t="str">
        <f>IFERROR(IF(B550="","",J550*'Ergebnis (detailliert)'!G550/'Ergebnis (detailliert)'!F550),0)</f>
        <v/>
      </c>
      <c r="L550" s="56" t="str">
        <f t="shared" si="8"/>
        <v/>
      </c>
      <c r="M550" s="57" t="str">
        <f>IF(B550="","",IF(LOOKUP(B550,Stammdaten!$A$17:$A$1001,Stammdaten!$G$17:$G$1001)="Nein",0,IF(ISBLANK(Beladung!B550),"",ROUND(MIN(G550,K550)*-1,2))))</f>
        <v/>
      </c>
    </row>
    <row r="551" spans="1:13" x14ac:dyDescent="0.25">
      <c r="A551" s="142" t="str">
        <f>_xlfn.IFNA(VLOOKUP(B551,Stammdaten!$A$17:$B$300,2,FALSE),"")</f>
        <v/>
      </c>
      <c r="B551" s="125" t="str">
        <f>IF(Beladung!B551="","",Beladung!B551)</f>
        <v/>
      </c>
      <c r="C551" s="124" t="str">
        <f>IF(Beladung!C551="","",Beladung!C551)</f>
        <v/>
      </c>
      <c r="D551" s="87" t="str">
        <f>IF(ISBLANK(Beladung!B551),"",SUMIFS(Beladung!$D$17:$D$300,Beladung!$B$17:$B$300,B551))</f>
        <v/>
      </c>
      <c r="E551" s="66" t="str">
        <f>IF(ISBLANK(Beladung!B551),"",Beladung!D551)</f>
        <v/>
      </c>
      <c r="F551" s="88" t="str">
        <f>IF(ISBLANK(Beladung!B551),"",SUMIFS(Beladung!$F$17:$F$1001,Beladung!$B$17:$B$1001,'Ergebnis (detailliert)'!B551))</f>
        <v/>
      </c>
      <c r="G551" s="67" t="str">
        <f>IF(ISBLANK(Beladung!B551),"",Beladung!F551)</f>
        <v/>
      </c>
      <c r="H551" s="88" t="str">
        <f>IF(ISBLANK(Beladung!B551),"",SUMIFS(Entladung!$D$17:$D$1001,Entladung!$B$17:$B$1001,'Ergebnis (detailliert)'!B551))</f>
        <v/>
      </c>
      <c r="I551" s="89" t="str">
        <f>IF(ISBLANK(Entladung!B551),"",Entladung!D551)</f>
        <v/>
      </c>
      <c r="J551" s="88" t="str">
        <f>IF(ISBLANK(Beladung!B551),"",SUMIFS(Entladung!$F$17:$F$1001,Entladung!$B$17:$B$1001,'Ergebnis (detailliert)'!$B$17:$B$300))</f>
        <v/>
      </c>
      <c r="K551" s="13" t="str">
        <f>IFERROR(IF(B551="","",J551*'Ergebnis (detailliert)'!G551/'Ergebnis (detailliert)'!F551),0)</f>
        <v/>
      </c>
      <c r="L551" s="56" t="str">
        <f t="shared" si="8"/>
        <v/>
      </c>
      <c r="M551" s="57" t="str">
        <f>IF(B551="","",IF(LOOKUP(B551,Stammdaten!$A$17:$A$1001,Stammdaten!$G$17:$G$1001)="Nein",0,IF(ISBLANK(Beladung!B551),"",ROUND(MIN(G551,K551)*-1,2))))</f>
        <v/>
      </c>
    </row>
    <row r="552" spans="1:13" x14ac:dyDescent="0.25">
      <c r="A552" s="142" t="str">
        <f>_xlfn.IFNA(VLOOKUP(B552,Stammdaten!$A$17:$B$300,2,FALSE),"")</f>
        <v/>
      </c>
      <c r="B552" s="125" t="str">
        <f>IF(Beladung!B552="","",Beladung!B552)</f>
        <v/>
      </c>
      <c r="C552" s="124" t="str">
        <f>IF(Beladung!C552="","",Beladung!C552)</f>
        <v/>
      </c>
      <c r="D552" s="87" t="str">
        <f>IF(ISBLANK(Beladung!B552),"",SUMIFS(Beladung!$D$17:$D$300,Beladung!$B$17:$B$300,B552))</f>
        <v/>
      </c>
      <c r="E552" s="66" t="str">
        <f>IF(ISBLANK(Beladung!B552),"",Beladung!D552)</f>
        <v/>
      </c>
      <c r="F552" s="88" t="str">
        <f>IF(ISBLANK(Beladung!B552),"",SUMIFS(Beladung!$F$17:$F$1001,Beladung!$B$17:$B$1001,'Ergebnis (detailliert)'!B552))</f>
        <v/>
      </c>
      <c r="G552" s="67" t="str">
        <f>IF(ISBLANK(Beladung!B552),"",Beladung!F552)</f>
        <v/>
      </c>
      <c r="H552" s="88" t="str">
        <f>IF(ISBLANK(Beladung!B552),"",SUMIFS(Entladung!$D$17:$D$1001,Entladung!$B$17:$B$1001,'Ergebnis (detailliert)'!B552))</f>
        <v/>
      </c>
      <c r="I552" s="89" t="str">
        <f>IF(ISBLANK(Entladung!B552),"",Entladung!D552)</f>
        <v/>
      </c>
      <c r="J552" s="88" t="str">
        <f>IF(ISBLANK(Beladung!B552),"",SUMIFS(Entladung!$F$17:$F$1001,Entladung!$B$17:$B$1001,'Ergebnis (detailliert)'!$B$17:$B$300))</f>
        <v/>
      </c>
      <c r="K552" s="13" t="str">
        <f>IFERROR(IF(B552="","",J552*'Ergebnis (detailliert)'!G552/'Ergebnis (detailliert)'!F552),0)</f>
        <v/>
      </c>
      <c r="L552" s="56" t="str">
        <f t="shared" si="8"/>
        <v/>
      </c>
      <c r="M552" s="57" t="str">
        <f>IF(B552="","",IF(LOOKUP(B552,Stammdaten!$A$17:$A$1001,Stammdaten!$G$17:$G$1001)="Nein",0,IF(ISBLANK(Beladung!B552),"",ROUND(MIN(G552,K552)*-1,2))))</f>
        <v/>
      </c>
    </row>
    <row r="553" spans="1:13" x14ac:dyDescent="0.25">
      <c r="A553" s="142" t="str">
        <f>_xlfn.IFNA(VLOOKUP(B553,Stammdaten!$A$17:$B$300,2,FALSE),"")</f>
        <v/>
      </c>
      <c r="B553" s="125" t="str">
        <f>IF(Beladung!B553="","",Beladung!B553)</f>
        <v/>
      </c>
      <c r="C553" s="124" t="str">
        <f>IF(Beladung!C553="","",Beladung!C553)</f>
        <v/>
      </c>
      <c r="D553" s="87" t="str">
        <f>IF(ISBLANK(Beladung!B553),"",SUMIFS(Beladung!$D$17:$D$300,Beladung!$B$17:$B$300,B553))</f>
        <v/>
      </c>
      <c r="E553" s="66" t="str">
        <f>IF(ISBLANK(Beladung!B553),"",Beladung!D553)</f>
        <v/>
      </c>
      <c r="F553" s="88" t="str">
        <f>IF(ISBLANK(Beladung!B553),"",SUMIFS(Beladung!$F$17:$F$1001,Beladung!$B$17:$B$1001,'Ergebnis (detailliert)'!B553))</f>
        <v/>
      </c>
      <c r="G553" s="67" t="str">
        <f>IF(ISBLANK(Beladung!B553),"",Beladung!F553)</f>
        <v/>
      </c>
      <c r="H553" s="88" t="str">
        <f>IF(ISBLANK(Beladung!B553),"",SUMIFS(Entladung!$D$17:$D$1001,Entladung!$B$17:$B$1001,'Ergebnis (detailliert)'!B553))</f>
        <v/>
      </c>
      <c r="I553" s="89" t="str">
        <f>IF(ISBLANK(Entladung!B553),"",Entladung!D553)</f>
        <v/>
      </c>
      <c r="J553" s="88" t="str">
        <f>IF(ISBLANK(Beladung!B553),"",SUMIFS(Entladung!$F$17:$F$1001,Entladung!$B$17:$B$1001,'Ergebnis (detailliert)'!$B$17:$B$300))</f>
        <v/>
      </c>
      <c r="K553" s="13" t="str">
        <f>IFERROR(IF(B553="","",J553*'Ergebnis (detailliert)'!G553/'Ergebnis (detailliert)'!F553),0)</f>
        <v/>
      </c>
      <c r="L553" s="56" t="str">
        <f t="shared" si="8"/>
        <v/>
      </c>
      <c r="M553" s="57" t="str">
        <f>IF(B553="","",IF(LOOKUP(B553,Stammdaten!$A$17:$A$1001,Stammdaten!$G$17:$G$1001)="Nein",0,IF(ISBLANK(Beladung!B553),"",ROUND(MIN(G553,K553)*-1,2))))</f>
        <v/>
      </c>
    </row>
    <row r="554" spans="1:13" x14ac:dyDescent="0.25">
      <c r="A554" s="142" t="str">
        <f>_xlfn.IFNA(VLOOKUP(B554,Stammdaten!$A$17:$B$300,2,FALSE),"")</f>
        <v/>
      </c>
      <c r="B554" s="125" t="str">
        <f>IF(Beladung!B554="","",Beladung!B554)</f>
        <v/>
      </c>
      <c r="C554" s="124" t="str">
        <f>IF(Beladung!C554="","",Beladung!C554)</f>
        <v/>
      </c>
      <c r="D554" s="87" t="str">
        <f>IF(ISBLANK(Beladung!B554),"",SUMIFS(Beladung!$D$17:$D$300,Beladung!$B$17:$B$300,B554))</f>
        <v/>
      </c>
      <c r="E554" s="66" t="str">
        <f>IF(ISBLANK(Beladung!B554),"",Beladung!D554)</f>
        <v/>
      </c>
      <c r="F554" s="88" t="str">
        <f>IF(ISBLANK(Beladung!B554),"",SUMIFS(Beladung!$F$17:$F$1001,Beladung!$B$17:$B$1001,'Ergebnis (detailliert)'!B554))</f>
        <v/>
      </c>
      <c r="G554" s="67" t="str">
        <f>IF(ISBLANK(Beladung!B554),"",Beladung!F554)</f>
        <v/>
      </c>
      <c r="H554" s="88" t="str">
        <f>IF(ISBLANK(Beladung!B554),"",SUMIFS(Entladung!$D$17:$D$1001,Entladung!$B$17:$B$1001,'Ergebnis (detailliert)'!B554))</f>
        <v/>
      </c>
      <c r="I554" s="89" t="str">
        <f>IF(ISBLANK(Entladung!B554),"",Entladung!D554)</f>
        <v/>
      </c>
      <c r="J554" s="88" t="str">
        <f>IF(ISBLANK(Beladung!B554),"",SUMIFS(Entladung!$F$17:$F$1001,Entladung!$B$17:$B$1001,'Ergebnis (detailliert)'!$B$17:$B$300))</f>
        <v/>
      </c>
      <c r="K554" s="13" t="str">
        <f>IFERROR(IF(B554="","",J554*'Ergebnis (detailliert)'!G554/'Ergebnis (detailliert)'!F554),0)</f>
        <v/>
      </c>
      <c r="L554" s="56" t="str">
        <f t="shared" si="8"/>
        <v/>
      </c>
      <c r="M554" s="57" t="str">
        <f>IF(B554="","",IF(LOOKUP(B554,Stammdaten!$A$17:$A$1001,Stammdaten!$G$17:$G$1001)="Nein",0,IF(ISBLANK(Beladung!B554),"",ROUND(MIN(G554,K554)*-1,2))))</f>
        <v/>
      </c>
    </row>
    <row r="555" spans="1:13" x14ac:dyDescent="0.25">
      <c r="A555" s="142" t="str">
        <f>_xlfn.IFNA(VLOOKUP(B555,Stammdaten!$A$17:$B$300,2,FALSE),"")</f>
        <v/>
      </c>
      <c r="B555" s="125" t="str">
        <f>IF(Beladung!B555="","",Beladung!B555)</f>
        <v/>
      </c>
      <c r="C555" s="124" t="str">
        <f>IF(Beladung!C555="","",Beladung!C555)</f>
        <v/>
      </c>
      <c r="D555" s="87" t="str">
        <f>IF(ISBLANK(Beladung!B555),"",SUMIFS(Beladung!$D$17:$D$300,Beladung!$B$17:$B$300,B555))</f>
        <v/>
      </c>
      <c r="E555" s="66" t="str">
        <f>IF(ISBLANK(Beladung!B555),"",Beladung!D555)</f>
        <v/>
      </c>
      <c r="F555" s="88" t="str">
        <f>IF(ISBLANK(Beladung!B555),"",SUMIFS(Beladung!$F$17:$F$1001,Beladung!$B$17:$B$1001,'Ergebnis (detailliert)'!B555))</f>
        <v/>
      </c>
      <c r="G555" s="67" t="str">
        <f>IF(ISBLANK(Beladung!B555),"",Beladung!F555)</f>
        <v/>
      </c>
      <c r="H555" s="88" t="str">
        <f>IF(ISBLANK(Beladung!B555),"",SUMIFS(Entladung!$D$17:$D$1001,Entladung!$B$17:$B$1001,'Ergebnis (detailliert)'!B555))</f>
        <v/>
      </c>
      <c r="I555" s="89" t="str">
        <f>IF(ISBLANK(Entladung!B555),"",Entladung!D555)</f>
        <v/>
      </c>
      <c r="J555" s="88" t="str">
        <f>IF(ISBLANK(Beladung!B555),"",SUMIFS(Entladung!$F$17:$F$1001,Entladung!$B$17:$B$1001,'Ergebnis (detailliert)'!$B$17:$B$300))</f>
        <v/>
      </c>
      <c r="K555" s="13" t="str">
        <f>IFERROR(IF(B555="","",J555*'Ergebnis (detailliert)'!G555/'Ergebnis (detailliert)'!F555),0)</f>
        <v/>
      </c>
      <c r="L555" s="56" t="str">
        <f t="shared" si="8"/>
        <v/>
      </c>
      <c r="M555" s="57" t="str">
        <f>IF(B555="","",IF(LOOKUP(B555,Stammdaten!$A$17:$A$1001,Stammdaten!$G$17:$G$1001)="Nein",0,IF(ISBLANK(Beladung!B555),"",ROUND(MIN(G555,K555)*-1,2))))</f>
        <v/>
      </c>
    </row>
    <row r="556" spans="1:13" x14ac:dyDescent="0.25">
      <c r="A556" s="142" t="str">
        <f>_xlfn.IFNA(VLOOKUP(B556,Stammdaten!$A$17:$B$300,2,FALSE),"")</f>
        <v/>
      </c>
      <c r="B556" s="125" t="str">
        <f>IF(Beladung!B556="","",Beladung!B556)</f>
        <v/>
      </c>
      <c r="C556" s="124" t="str">
        <f>IF(Beladung!C556="","",Beladung!C556)</f>
        <v/>
      </c>
      <c r="D556" s="87" t="str">
        <f>IF(ISBLANK(Beladung!B556),"",SUMIFS(Beladung!$D$17:$D$300,Beladung!$B$17:$B$300,B556))</f>
        <v/>
      </c>
      <c r="E556" s="66" t="str">
        <f>IF(ISBLANK(Beladung!B556),"",Beladung!D556)</f>
        <v/>
      </c>
      <c r="F556" s="88" t="str">
        <f>IF(ISBLANK(Beladung!B556),"",SUMIFS(Beladung!$F$17:$F$1001,Beladung!$B$17:$B$1001,'Ergebnis (detailliert)'!B556))</f>
        <v/>
      </c>
      <c r="G556" s="67" t="str">
        <f>IF(ISBLANK(Beladung!B556),"",Beladung!F556)</f>
        <v/>
      </c>
      <c r="H556" s="88" t="str">
        <f>IF(ISBLANK(Beladung!B556),"",SUMIFS(Entladung!$D$17:$D$1001,Entladung!$B$17:$B$1001,'Ergebnis (detailliert)'!B556))</f>
        <v/>
      </c>
      <c r="I556" s="89" t="str">
        <f>IF(ISBLANK(Entladung!B556),"",Entladung!D556)</f>
        <v/>
      </c>
      <c r="J556" s="88" t="str">
        <f>IF(ISBLANK(Beladung!B556),"",SUMIFS(Entladung!$F$17:$F$1001,Entladung!$B$17:$B$1001,'Ergebnis (detailliert)'!$B$17:$B$300))</f>
        <v/>
      </c>
      <c r="K556" s="13" t="str">
        <f>IFERROR(IF(B556="","",J556*'Ergebnis (detailliert)'!G556/'Ergebnis (detailliert)'!F556),0)</f>
        <v/>
      </c>
      <c r="L556" s="56" t="str">
        <f t="shared" si="8"/>
        <v/>
      </c>
      <c r="M556" s="57" t="str">
        <f>IF(B556="","",IF(LOOKUP(B556,Stammdaten!$A$17:$A$1001,Stammdaten!$G$17:$G$1001)="Nein",0,IF(ISBLANK(Beladung!B556),"",ROUND(MIN(G556,K556)*-1,2))))</f>
        <v/>
      </c>
    </row>
    <row r="557" spans="1:13" x14ac:dyDescent="0.25">
      <c r="A557" s="142" t="str">
        <f>_xlfn.IFNA(VLOOKUP(B557,Stammdaten!$A$17:$B$300,2,FALSE),"")</f>
        <v/>
      </c>
      <c r="B557" s="125" t="str">
        <f>IF(Beladung!B557="","",Beladung!B557)</f>
        <v/>
      </c>
      <c r="C557" s="124" t="str">
        <f>IF(Beladung!C557="","",Beladung!C557)</f>
        <v/>
      </c>
      <c r="D557" s="87" t="str">
        <f>IF(ISBLANK(Beladung!B557),"",SUMIFS(Beladung!$D$17:$D$300,Beladung!$B$17:$B$300,B557))</f>
        <v/>
      </c>
      <c r="E557" s="66" t="str">
        <f>IF(ISBLANK(Beladung!B557),"",Beladung!D557)</f>
        <v/>
      </c>
      <c r="F557" s="88" t="str">
        <f>IF(ISBLANK(Beladung!B557),"",SUMIFS(Beladung!$F$17:$F$1001,Beladung!$B$17:$B$1001,'Ergebnis (detailliert)'!B557))</f>
        <v/>
      </c>
      <c r="G557" s="67" t="str">
        <f>IF(ISBLANK(Beladung!B557),"",Beladung!F557)</f>
        <v/>
      </c>
      <c r="H557" s="88" t="str">
        <f>IF(ISBLANK(Beladung!B557),"",SUMIFS(Entladung!$D$17:$D$1001,Entladung!$B$17:$B$1001,'Ergebnis (detailliert)'!B557))</f>
        <v/>
      </c>
      <c r="I557" s="89" t="str">
        <f>IF(ISBLANK(Entladung!B557),"",Entladung!D557)</f>
        <v/>
      </c>
      <c r="J557" s="88" t="str">
        <f>IF(ISBLANK(Beladung!B557),"",SUMIFS(Entladung!$F$17:$F$1001,Entladung!$B$17:$B$1001,'Ergebnis (detailliert)'!$B$17:$B$300))</f>
        <v/>
      </c>
      <c r="K557" s="13" t="str">
        <f>IFERROR(IF(B557="","",J557*'Ergebnis (detailliert)'!G557/'Ergebnis (detailliert)'!F557),0)</f>
        <v/>
      </c>
      <c r="L557" s="56" t="str">
        <f t="shared" si="8"/>
        <v/>
      </c>
      <c r="M557" s="57" t="str">
        <f>IF(B557="","",IF(LOOKUP(B557,Stammdaten!$A$17:$A$1001,Stammdaten!$G$17:$G$1001)="Nein",0,IF(ISBLANK(Beladung!B557),"",ROUND(MIN(G557,K557)*-1,2))))</f>
        <v/>
      </c>
    </row>
    <row r="558" spans="1:13" x14ac:dyDescent="0.25">
      <c r="A558" s="142" t="str">
        <f>_xlfn.IFNA(VLOOKUP(B558,Stammdaten!$A$17:$B$300,2,FALSE),"")</f>
        <v/>
      </c>
      <c r="B558" s="125" t="str">
        <f>IF(Beladung!B558="","",Beladung!B558)</f>
        <v/>
      </c>
      <c r="C558" s="124" t="str">
        <f>IF(Beladung!C558="","",Beladung!C558)</f>
        <v/>
      </c>
      <c r="D558" s="87" t="str">
        <f>IF(ISBLANK(Beladung!B558),"",SUMIFS(Beladung!$D$17:$D$300,Beladung!$B$17:$B$300,B558))</f>
        <v/>
      </c>
      <c r="E558" s="66" t="str">
        <f>IF(ISBLANK(Beladung!B558),"",Beladung!D558)</f>
        <v/>
      </c>
      <c r="F558" s="88" t="str">
        <f>IF(ISBLANK(Beladung!B558),"",SUMIFS(Beladung!$F$17:$F$1001,Beladung!$B$17:$B$1001,'Ergebnis (detailliert)'!B558))</f>
        <v/>
      </c>
      <c r="G558" s="67" t="str">
        <f>IF(ISBLANK(Beladung!B558),"",Beladung!F558)</f>
        <v/>
      </c>
      <c r="H558" s="88" t="str">
        <f>IF(ISBLANK(Beladung!B558),"",SUMIFS(Entladung!$D$17:$D$1001,Entladung!$B$17:$B$1001,'Ergebnis (detailliert)'!B558))</f>
        <v/>
      </c>
      <c r="I558" s="89" t="str">
        <f>IF(ISBLANK(Entladung!B558),"",Entladung!D558)</f>
        <v/>
      </c>
      <c r="J558" s="88" t="str">
        <f>IF(ISBLANK(Beladung!B558),"",SUMIFS(Entladung!$F$17:$F$1001,Entladung!$B$17:$B$1001,'Ergebnis (detailliert)'!$B$17:$B$300))</f>
        <v/>
      </c>
      <c r="K558" s="13" t="str">
        <f>IFERROR(IF(B558="","",J558*'Ergebnis (detailliert)'!G558/'Ergebnis (detailliert)'!F558),0)</f>
        <v/>
      </c>
      <c r="L558" s="56" t="str">
        <f t="shared" si="8"/>
        <v/>
      </c>
      <c r="M558" s="57" t="str">
        <f>IF(B558="","",IF(LOOKUP(B558,Stammdaten!$A$17:$A$1001,Stammdaten!$G$17:$G$1001)="Nein",0,IF(ISBLANK(Beladung!B558),"",ROUND(MIN(G558,K558)*-1,2))))</f>
        <v/>
      </c>
    </row>
    <row r="559" spans="1:13" x14ac:dyDescent="0.25">
      <c r="A559" s="142" t="str">
        <f>_xlfn.IFNA(VLOOKUP(B559,Stammdaten!$A$17:$B$300,2,FALSE),"")</f>
        <v/>
      </c>
      <c r="B559" s="125" t="str">
        <f>IF(Beladung!B559="","",Beladung!B559)</f>
        <v/>
      </c>
      <c r="C559" s="124" t="str">
        <f>IF(Beladung!C559="","",Beladung!C559)</f>
        <v/>
      </c>
      <c r="D559" s="87" t="str">
        <f>IF(ISBLANK(Beladung!B559),"",SUMIFS(Beladung!$D$17:$D$300,Beladung!$B$17:$B$300,B559))</f>
        <v/>
      </c>
      <c r="E559" s="66" t="str">
        <f>IF(ISBLANK(Beladung!B559),"",Beladung!D559)</f>
        <v/>
      </c>
      <c r="F559" s="88" t="str">
        <f>IF(ISBLANK(Beladung!B559),"",SUMIFS(Beladung!$F$17:$F$1001,Beladung!$B$17:$B$1001,'Ergebnis (detailliert)'!B559))</f>
        <v/>
      </c>
      <c r="G559" s="67" t="str">
        <f>IF(ISBLANK(Beladung!B559),"",Beladung!F559)</f>
        <v/>
      </c>
      <c r="H559" s="88" t="str">
        <f>IF(ISBLANK(Beladung!B559),"",SUMIFS(Entladung!$D$17:$D$1001,Entladung!$B$17:$B$1001,'Ergebnis (detailliert)'!B559))</f>
        <v/>
      </c>
      <c r="I559" s="89" t="str">
        <f>IF(ISBLANK(Entladung!B559),"",Entladung!D559)</f>
        <v/>
      </c>
      <c r="J559" s="88" t="str">
        <f>IF(ISBLANK(Beladung!B559),"",SUMIFS(Entladung!$F$17:$F$1001,Entladung!$B$17:$B$1001,'Ergebnis (detailliert)'!$B$17:$B$300))</f>
        <v/>
      </c>
      <c r="K559" s="13" t="str">
        <f>IFERROR(IF(B559="","",J559*'Ergebnis (detailliert)'!G559/'Ergebnis (detailliert)'!F559),0)</f>
        <v/>
      </c>
      <c r="L559" s="56" t="str">
        <f t="shared" si="8"/>
        <v/>
      </c>
      <c r="M559" s="57" t="str">
        <f>IF(B559="","",IF(LOOKUP(B559,Stammdaten!$A$17:$A$1001,Stammdaten!$G$17:$G$1001)="Nein",0,IF(ISBLANK(Beladung!B559),"",ROUND(MIN(G559,K559)*-1,2))))</f>
        <v/>
      </c>
    </row>
    <row r="560" spans="1:13" x14ac:dyDescent="0.25">
      <c r="A560" s="142" t="str">
        <f>_xlfn.IFNA(VLOOKUP(B560,Stammdaten!$A$17:$B$300,2,FALSE),"")</f>
        <v/>
      </c>
      <c r="B560" s="125" t="str">
        <f>IF(Beladung!B560="","",Beladung!B560)</f>
        <v/>
      </c>
      <c r="C560" s="124" t="str">
        <f>IF(Beladung!C560="","",Beladung!C560)</f>
        <v/>
      </c>
      <c r="D560" s="87" t="str">
        <f>IF(ISBLANK(Beladung!B560),"",SUMIFS(Beladung!$D$17:$D$300,Beladung!$B$17:$B$300,B560))</f>
        <v/>
      </c>
      <c r="E560" s="66" t="str">
        <f>IF(ISBLANK(Beladung!B560),"",Beladung!D560)</f>
        <v/>
      </c>
      <c r="F560" s="88" t="str">
        <f>IF(ISBLANK(Beladung!B560),"",SUMIFS(Beladung!$F$17:$F$1001,Beladung!$B$17:$B$1001,'Ergebnis (detailliert)'!B560))</f>
        <v/>
      </c>
      <c r="G560" s="67" t="str">
        <f>IF(ISBLANK(Beladung!B560),"",Beladung!F560)</f>
        <v/>
      </c>
      <c r="H560" s="88" t="str">
        <f>IF(ISBLANK(Beladung!B560),"",SUMIFS(Entladung!$D$17:$D$1001,Entladung!$B$17:$B$1001,'Ergebnis (detailliert)'!B560))</f>
        <v/>
      </c>
      <c r="I560" s="89" t="str">
        <f>IF(ISBLANK(Entladung!B560),"",Entladung!D560)</f>
        <v/>
      </c>
      <c r="J560" s="88" t="str">
        <f>IF(ISBLANK(Beladung!B560),"",SUMIFS(Entladung!$F$17:$F$1001,Entladung!$B$17:$B$1001,'Ergebnis (detailliert)'!$B$17:$B$300))</f>
        <v/>
      </c>
      <c r="K560" s="13" t="str">
        <f>IFERROR(IF(B560="","",J560*'Ergebnis (detailliert)'!G560/'Ergebnis (detailliert)'!F560),0)</f>
        <v/>
      </c>
      <c r="L560" s="56" t="str">
        <f t="shared" si="8"/>
        <v/>
      </c>
      <c r="M560" s="57" t="str">
        <f>IF(B560="","",IF(LOOKUP(B560,Stammdaten!$A$17:$A$1001,Stammdaten!$G$17:$G$1001)="Nein",0,IF(ISBLANK(Beladung!B560),"",ROUND(MIN(G560,K560)*-1,2))))</f>
        <v/>
      </c>
    </row>
    <row r="561" spans="1:13" x14ac:dyDescent="0.25">
      <c r="A561" s="142" t="str">
        <f>_xlfn.IFNA(VLOOKUP(B561,Stammdaten!$A$17:$B$300,2,FALSE),"")</f>
        <v/>
      </c>
      <c r="B561" s="125" t="str">
        <f>IF(Beladung!B561="","",Beladung!B561)</f>
        <v/>
      </c>
      <c r="C561" s="124" t="str">
        <f>IF(Beladung!C561="","",Beladung!C561)</f>
        <v/>
      </c>
      <c r="D561" s="87" t="str">
        <f>IF(ISBLANK(Beladung!B561),"",SUMIFS(Beladung!$D$17:$D$300,Beladung!$B$17:$B$300,B561))</f>
        <v/>
      </c>
      <c r="E561" s="66" t="str">
        <f>IF(ISBLANK(Beladung!B561),"",Beladung!D561)</f>
        <v/>
      </c>
      <c r="F561" s="88" t="str">
        <f>IF(ISBLANK(Beladung!B561),"",SUMIFS(Beladung!$F$17:$F$1001,Beladung!$B$17:$B$1001,'Ergebnis (detailliert)'!B561))</f>
        <v/>
      </c>
      <c r="G561" s="67" t="str">
        <f>IF(ISBLANK(Beladung!B561),"",Beladung!F561)</f>
        <v/>
      </c>
      <c r="H561" s="88" t="str">
        <f>IF(ISBLANK(Beladung!B561),"",SUMIFS(Entladung!$D$17:$D$1001,Entladung!$B$17:$B$1001,'Ergebnis (detailliert)'!B561))</f>
        <v/>
      </c>
      <c r="I561" s="89" t="str">
        <f>IF(ISBLANK(Entladung!B561),"",Entladung!D561)</f>
        <v/>
      </c>
      <c r="J561" s="88" t="str">
        <f>IF(ISBLANK(Beladung!B561),"",SUMIFS(Entladung!$F$17:$F$1001,Entladung!$B$17:$B$1001,'Ergebnis (detailliert)'!$B$17:$B$300))</f>
        <v/>
      </c>
      <c r="K561" s="13" t="str">
        <f>IFERROR(IF(B561="","",J561*'Ergebnis (detailliert)'!G561/'Ergebnis (detailliert)'!F561),0)</f>
        <v/>
      </c>
      <c r="L561" s="56" t="str">
        <f t="shared" si="8"/>
        <v/>
      </c>
      <c r="M561" s="57" t="str">
        <f>IF(B561="","",IF(LOOKUP(B561,Stammdaten!$A$17:$A$1001,Stammdaten!$G$17:$G$1001)="Nein",0,IF(ISBLANK(Beladung!B561),"",ROUND(MIN(G561,K561)*-1,2))))</f>
        <v/>
      </c>
    </row>
    <row r="562" spans="1:13" x14ac:dyDescent="0.25">
      <c r="A562" s="142" t="str">
        <f>_xlfn.IFNA(VLOOKUP(B562,Stammdaten!$A$17:$B$300,2,FALSE),"")</f>
        <v/>
      </c>
      <c r="B562" s="125" t="str">
        <f>IF(Beladung!B562="","",Beladung!B562)</f>
        <v/>
      </c>
      <c r="C562" s="124" t="str">
        <f>IF(Beladung!C562="","",Beladung!C562)</f>
        <v/>
      </c>
      <c r="D562" s="87" t="str">
        <f>IF(ISBLANK(Beladung!B562),"",SUMIFS(Beladung!$D$17:$D$300,Beladung!$B$17:$B$300,B562))</f>
        <v/>
      </c>
      <c r="E562" s="66" t="str">
        <f>IF(ISBLANK(Beladung!B562),"",Beladung!D562)</f>
        <v/>
      </c>
      <c r="F562" s="88" t="str">
        <f>IF(ISBLANK(Beladung!B562),"",SUMIFS(Beladung!$F$17:$F$1001,Beladung!$B$17:$B$1001,'Ergebnis (detailliert)'!B562))</f>
        <v/>
      </c>
      <c r="G562" s="67" t="str">
        <f>IF(ISBLANK(Beladung!B562),"",Beladung!F562)</f>
        <v/>
      </c>
      <c r="H562" s="88" t="str">
        <f>IF(ISBLANK(Beladung!B562),"",SUMIFS(Entladung!$D$17:$D$1001,Entladung!$B$17:$B$1001,'Ergebnis (detailliert)'!B562))</f>
        <v/>
      </c>
      <c r="I562" s="89" t="str">
        <f>IF(ISBLANK(Entladung!B562),"",Entladung!D562)</f>
        <v/>
      </c>
      <c r="J562" s="88" t="str">
        <f>IF(ISBLANK(Beladung!B562),"",SUMIFS(Entladung!$F$17:$F$1001,Entladung!$B$17:$B$1001,'Ergebnis (detailliert)'!$B$17:$B$300))</f>
        <v/>
      </c>
      <c r="K562" s="13" t="str">
        <f>IFERROR(IF(B562="","",J562*'Ergebnis (detailliert)'!G562/'Ergebnis (detailliert)'!F562),0)</f>
        <v/>
      </c>
      <c r="L562" s="56" t="str">
        <f t="shared" si="8"/>
        <v/>
      </c>
      <c r="M562" s="57" t="str">
        <f>IF(B562="","",IF(LOOKUP(B562,Stammdaten!$A$17:$A$1001,Stammdaten!$G$17:$G$1001)="Nein",0,IF(ISBLANK(Beladung!B562),"",ROUND(MIN(G562,K562)*-1,2))))</f>
        <v/>
      </c>
    </row>
    <row r="563" spans="1:13" x14ac:dyDescent="0.25">
      <c r="A563" s="142" t="str">
        <f>_xlfn.IFNA(VLOOKUP(B563,Stammdaten!$A$17:$B$300,2,FALSE),"")</f>
        <v/>
      </c>
      <c r="B563" s="125" t="str">
        <f>IF(Beladung!B563="","",Beladung!B563)</f>
        <v/>
      </c>
      <c r="C563" s="124" t="str">
        <f>IF(Beladung!C563="","",Beladung!C563)</f>
        <v/>
      </c>
      <c r="D563" s="87" t="str">
        <f>IF(ISBLANK(Beladung!B563),"",SUMIFS(Beladung!$D$17:$D$300,Beladung!$B$17:$B$300,B563))</f>
        <v/>
      </c>
      <c r="E563" s="66" t="str">
        <f>IF(ISBLANK(Beladung!B563),"",Beladung!D563)</f>
        <v/>
      </c>
      <c r="F563" s="88" t="str">
        <f>IF(ISBLANK(Beladung!B563),"",SUMIFS(Beladung!$F$17:$F$1001,Beladung!$B$17:$B$1001,'Ergebnis (detailliert)'!B563))</f>
        <v/>
      </c>
      <c r="G563" s="67" t="str">
        <f>IF(ISBLANK(Beladung!B563),"",Beladung!F563)</f>
        <v/>
      </c>
      <c r="H563" s="88" t="str">
        <f>IF(ISBLANK(Beladung!B563),"",SUMIFS(Entladung!$D$17:$D$1001,Entladung!$B$17:$B$1001,'Ergebnis (detailliert)'!B563))</f>
        <v/>
      </c>
      <c r="I563" s="89" t="str">
        <f>IF(ISBLANK(Entladung!B563),"",Entladung!D563)</f>
        <v/>
      </c>
      <c r="J563" s="88" t="str">
        <f>IF(ISBLANK(Beladung!B563),"",SUMIFS(Entladung!$F$17:$F$1001,Entladung!$B$17:$B$1001,'Ergebnis (detailliert)'!$B$17:$B$300))</f>
        <v/>
      </c>
      <c r="K563" s="13" t="str">
        <f>IFERROR(IF(B563="","",J563*'Ergebnis (detailliert)'!G563/'Ergebnis (detailliert)'!F563),0)</f>
        <v/>
      </c>
      <c r="L563" s="56" t="str">
        <f t="shared" si="8"/>
        <v/>
      </c>
      <c r="M563" s="57" t="str">
        <f>IF(B563="","",IF(LOOKUP(B563,Stammdaten!$A$17:$A$1001,Stammdaten!$G$17:$G$1001)="Nein",0,IF(ISBLANK(Beladung!B563),"",ROUND(MIN(G563,K563)*-1,2))))</f>
        <v/>
      </c>
    </row>
    <row r="564" spans="1:13" x14ac:dyDescent="0.25">
      <c r="A564" s="142" t="str">
        <f>_xlfn.IFNA(VLOOKUP(B564,Stammdaten!$A$17:$B$300,2,FALSE),"")</f>
        <v/>
      </c>
      <c r="B564" s="125" t="str">
        <f>IF(Beladung!B564="","",Beladung!B564)</f>
        <v/>
      </c>
      <c r="C564" s="124" t="str">
        <f>IF(Beladung!C564="","",Beladung!C564)</f>
        <v/>
      </c>
      <c r="D564" s="87" t="str">
        <f>IF(ISBLANK(Beladung!B564),"",SUMIFS(Beladung!$D$17:$D$300,Beladung!$B$17:$B$300,B564))</f>
        <v/>
      </c>
      <c r="E564" s="66" t="str">
        <f>IF(ISBLANK(Beladung!B564),"",Beladung!D564)</f>
        <v/>
      </c>
      <c r="F564" s="88" t="str">
        <f>IF(ISBLANK(Beladung!B564),"",SUMIFS(Beladung!$F$17:$F$1001,Beladung!$B$17:$B$1001,'Ergebnis (detailliert)'!B564))</f>
        <v/>
      </c>
      <c r="G564" s="67" t="str">
        <f>IF(ISBLANK(Beladung!B564),"",Beladung!F564)</f>
        <v/>
      </c>
      <c r="H564" s="88" t="str">
        <f>IF(ISBLANK(Beladung!B564),"",SUMIFS(Entladung!$D$17:$D$1001,Entladung!$B$17:$B$1001,'Ergebnis (detailliert)'!B564))</f>
        <v/>
      </c>
      <c r="I564" s="89" t="str">
        <f>IF(ISBLANK(Entladung!B564),"",Entladung!D564)</f>
        <v/>
      </c>
      <c r="J564" s="88" t="str">
        <f>IF(ISBLANK(Beladung!B564),"",SUMIFS(Entladung!$F$17:$F$1001,Entladung!$B$17:$B$1001,'Ergebnis (detailliert)'!$B$17:$B$300))</f>
        <v/>
      </c>
      <c r="K564" s="13" t="str">
        <f>IFERROR(IF(B564="","",J564*'Ergebnis (detailliert)'!G564/'Ergebnis (detailliert)'!F564),0)</f>
        <v/>
      </c>
      <c r="L564" s="56" t="str">
        <f t="shared" si="8"/>
        <v/>
      </c>
      <c r="M564" s="57" t="str">
        <f>IF(B564="","",IF(LOOKUP(B564,Stammdaten!$A$17:$A$1001,Stammdaten!$G$17:$G$1001)="Nein",0,IF(ISBLANK(Beladung!B564),"",ROUND(MIN(G564,K564)*-1,2))))</f>
        <v/>
      </c>
    </row>
    <row r="565" spans="1:13" x14ac:dyDescent="0.25">
      <c r="A565" s="142" t="str">
        <f>_xlfn.IFNA(VLOOKUP(B565,Stammdaten!$A$17:$B$300,2,FALSE),"")</f>
        <v/>
      </c>
      <c r="B565" s="125" t="str">
        <f>IF(Beladung!B565="","",Beladung!B565)</f>
        <v/>
      </c>
      <c r="C565" s="124" t="str">
        <f>IF(Beladung!C565="","",Beladung!C565)</f>
        <v/>
      </c>
      <c r="D565" s="87" t="str">
        <f>IF(ISBLANK(Beladung!B565),"",SUMIFS(Beladung!$D$17:$D$300,Beladung!$B$17:$B$300,B565))</f>
        <v/>
      </c>
      <c r="E565" s="66" t="str">
        <f>IF(ISBLANK(Beladung!B565),"",Beladung!D565)</f>
        <v/>
      </c>
      <c r="F565" s="88" t="str">
        <f>IF(ISBLANK(Beladung!B565),"",SUMIFS(Beladung!$F$17:$F$1001,Beladung!$B$17:$B$1001,'Ergebnis (detailliert)'!B565))</f>
        <v/>
      </c>
      <c r="G565" s="67" t="str">
        <f>IF(ISBLANK(Beladung!B565),"",Beladung!F565)</f>
        <v/>
      </c>
      <c r="H565" s="88" t="str">
        <f>IF(ISBLANK(Beladung!B565),"",SUMIFS(Entladung!$D$17:$D$1001,Entladung!$B$17:$B$1001,'Ergebnis (detailliert)'!B565))</f>
        <v/>
      </c>
      <c r="I565" s="89" t="str">
        <f>IF(ISBLANK(Entladung!B565),"",Entladung!D565)</f>
        <v/>
      </c>
      <c r="J565" s="88" t="str">
        <f>IF(ISBLANK(Beladung!B565),"",SUMIFS(Entladung!$F$17:$F$1001,Entladung!$B$17:$B$1001,'Ergebnis (detailliert)'!$B$17:$B$300))</f>
        <v/>
      </c>
      <c r="K565" s="13" t="str">
        <f>IFERROR(IF(B565="","",J565*'Ergebnis (detailliert)'!G565/'Ergebnis (detailliert)'!F565),0)</f>
        <v/>
      </c>
      <c r="L565" s="56" t="str">
        <f t="shared" si="8"/>
        <v/>
      </c>
      <c r="M565" s="57" t="str">
        <f>IF(B565="","",IF(LOOKUP(B565,Stammdaten!$A$17:$A$1001,Stammdaten!$G$17:$G$1001)="Nein",0,IF(ISBLANK(Beladung!B565),"",ROUND(MIN(G565,K565)*-1,2))))</f>
        <v/>
      </c>
    </row>
    <row r="566" spans="1:13" x14ac:dyDescent="0.25">
      <c r="A566" s="142" t="str">
        <f>_xlfn.IFNA(VLOOKUP(B566,Stammdaten!$A$17:$B$300,2,FALSE),"")</f>
        <v/>
      </c>
      <c r="B566" s="125" t="str">
        <f>IF(Beladung!B566="","",Beladung!B566)</f>
        <v/>
      </c>
      <c r="C566" s="124" t="str">
        <f>IF(Beladung!C566="","",Beladung!C566)</f>
        <v/>
      </c>
      <c r="D566" s="87" t="str">
        <f>IF(ISBLANK(Beladung!B566),"",SUMIFS(Beladung!$D$17:$D$300,Beladung!$B$17:$B$300,B566))</f>
        <v/>
      </c>
      <c r="E566" s="66" t="str">
        <f>IF(ISBLANK(Beladung!B566),"",Beladung!D566)</f>
        <v/>
      </c>
      <c r="F566" s="88" t="str">
        <f>IF(ISBLANK(Beladung!B566),"",SUMIFS(Beladung!$F$17:$F$1001,Beladung!$B$17:$B$1001,'Ergebnis (detailliert)'!B566))</f>
        <v/>
      </c>
      <c r="G566" s="67" t="str">
        <f>IF(ISBLANK(Beladung!B566),"",Beladung!F566)</f>
        <v/>
      </c>
      <c r="H566" s="88" t="str">
        <f>IF(ISBLANK(Beladung!B566),"",SUMIFS(Entladung!$D$17:$D$1001,Entladung!$B$17:$B$1001,'Ergebnis (detailliert)'!B566))</f>
        <v/>
      </c>
      <c r="I566" s="89" t="str">
        <f>IF(ISBLANK(Entladung!B566),"",Entladung!D566)</f>
        <v/>
      </c>
      <c r="J566" s="88" t="str">
        <f>IF(ISBLANK(Beladung!B566),"",SUMIFS(Entladung!$F$17:$F$1001,Entladung!$B$17:$B$1001,'Ergebnis (detailliert)'!$B$17:$B$300))</f>
        <v/>
      </c>
      <c r="K566" s="13" t="str">
        <f>IFERROR(IF(B566="","",J566*'Ergebnis (detailliert)'!G566/'Ergebnis (detailliert)'!F566),0)</f>
        <v/>
      </c>
      <c r="L566" s="56" t="str">
        <f t="shared" si="8"/>
        <v/>
      </c>
      <c r="M566" s="57" t="str">
        <f>IF(B566="","",IF(LOOKUP(B566,Stammdaten!$A$17:$A$1001,Stammdaten!$G$17:$G$1001)="Nein",0,IF(ISBLANK(Beladung!B566),"",ROUND(MIN(G566,K566)*-1,2))))</f>
        <v/>
      </c>
    </row>
    <row r="567" spans="1:13" x14ac:dyDescent="0.25">
      <c r="A567" s="142" t="str">
        <f>_xlfn.IFNA(VLOOKUP(B567,Stammdaten!$A$17:$B$300,2,FALSE),"")</f>
        <v/>
      </c>
      <c r="B567" s="125" t="str">
        <f>IF(Beladung!B567="","",Beladung!B567)</f>
        <v/>
      </c>
      <c r="C567" s="124" t="str">
        <f>IF(Beladung!C567="","",Beladung!C567)</f>
        <v/>
      </c>
      <c r="D567" s="87" t="str">
        <f>IF(ISBLANK(Beladung!B567),"",SUMIFS(Beladung!$D$17:$D$300,Beladung!$B$17:$B$300,B567))</f>
        <v/>
      </c>
      <c r="E567" s="66" t="str">
        <f>IF(ISBLANK(Beladung!B567),"",Beladung!D567)</f>
        <v/>
      </c>
      <c r="F567" s="88" t="str">
        <f>IF(ISBLANK(Beladung!B567),"",SUMIFS(Beladung!$F$17:$F$1001,Beladung!$B$17:$B$1001,'Ergebnis (detailliert)'!B567))</f>
        <v/>
      </c>
      <c r="G567" s="67" t="str">
        <f>IF(ISBLANK(Beladung!B567),"",Beladung!F567)</f>
        <v/>
      </c>
      <c r="H567" s="88" t="str">
        <f>IF(ISBLANK(Beladung!B567),"",SUMIFS(Entladung!$D$17:$D$1001,Entladung!$B$17:$B$1001,'Ergebnis (detailliert)'!B567))</f>
        <v/>
      </c>
      <c r="I567" s="89" t="str">
        <f>IF(ISBLANK(Entladung!B567),"",Entladung!D567)</f>
        <v/>
      </c>
      <c r="J567" s="88" t="str">
        <f>IF(ISBLANK(Beladung!B567),"",SUMIFS(Entladung!$F$17:$F$1001,Entladung!$B$17:$B$1001,'Ergebnis (detailliert)'!$B$17:$B$300))</f>
        <v/>
      </c>
      <c r="K567" s="13" t="str">
        <f>IFERROR(IF(B567="","",J567*'Ergebnis (detailliert)'!G567/'Ergebnis (detailliert)'!F567),0)</f>
        <v/>
      </c>
      <c r="L567" s="56" t="str">
        <f t="shared" si="8"/>
        <v/>
      </c>
      <c r="M567" s="57" t="str">
        <f>IF(B567="","",IF(LOOKUP(B567,Stammdaten!$A$17:$A$1001,Stammdaten!$G$17:$G$1001)="Nein",0,IF(ISBLANK(Beladung!B567),"",ROUND(MIN(G567,K567)*-1,2))))</f>
        <v/>
      </c>
    </row>
    <row r="568" spans="1:13" x14ac:dyDescent="0.25">
      <c r="A568" s="142" t="str">
        <f>_xlfn.IFNA(VLOOKUP(B568,Stammdaten!$A$17:$B$300,2,FALSE),"")</f>
        <v/>
      </c>
      <c r="B568" s="125" t="str">
        <f>IF(Beladung!B568="","",Beladung!B568)</f>
        <v/>
      </c>
      <c r="C568" s="124" t="str">
        <f>IF(Beladung!C568="","",Beladung!C568)</f>
        <v/>
      </c>
      <c r="D568" s="87" t="str">
        <f>IF(ISBLANK(Beladung!B568),"",SUMIFS(Beladung!$D$17:$D$300,Beladung!$B$17:$B$300,B568))</f>
        <v/>
      </c>
      <c r="E568" s="66" t="str">
        <f>IF(ISBLANK(Beladung!B568),"",Beladung!D568)</f>
        <v/>
      </c>
      <c r="F568" s="88" t="str">
        <f>IF(ISBLANK(Beladung!B568),"",SUMIFS(Beladung!$F$17:$F$1001,Beladung!$B$17:$B$1001,'Ergebnis (detailliert)'!B568))</f>
        <v/>
      </c>
      <c r="G568" s="67" t="str">
        <f>IF(ISBLANK(Beladung!B568),"",Beladung!F568)</f>
        <v/>
      </c>
      <c r="H568" s="88" t="str">
        <f>IF(ISBLANK(Beladung!B568),"",SUMIFS(Entladung!$D$17:$D$1001,Entladung!$B$17:$B$1001,'Ergebnis (detailliert)'!B568))</f>
        <v/>
      </c>
      <c r="I568" s="89" t="str">
        <f>IF(ISBLANK(Entladung!B568),"",Entladung!D568)</f>
        <v/>
      </c>
      <c r="J568" s="88" t="str">
        <f>IF(ISBLANK(Beladung!B568),"",SUMIFS(Entladung!$F$17:$F$1001,Entladung!$B$17:$B$1001,'Ergebnis (detailliert)'!$B$17:$B$300))</f>
        <v/>
      </c>
      <c r="K568" s="13" t="str">
        <f>IFERROR(IF(B568="","",J568*'Ergebnis (detailliert)'!G568/'Ergebnis (detailliert)'!F568),0)</f>
        <v/>
      </c>
      <c r="L568" s="56" t="str">
        <f t="shared" si="8"/>
        <v/>
      </c>
      <c r="M568" s="57" t="str">
        <f>IF(B568="","",IF(LOOKUP(B568,Stammdaten!$A$17:$A$1001,Stammdaten!$G$17:$G$1001)="Nein",0,IF(ISBLANK(Beladung!B568),"",ROUND(MIN(G568,K568)*-1,2))))</f>
        <v/>
      </c>
    </row>
    <row r="569" spans="1:13" x14ac:dyDescent="0.25">
      <c r="A569" s="142" t="str">
        <f>_xlfn.IFNA(VLOOKUP(B569,Stammdaten!$A$17:$B$300,2,FALSE),"")</f>
        <v/>
      </c>
      <c r="B569" s="125" t="str">
        <f>IF(Beladung!B569="","",Beladung!B569)</f>
        <v/>
      </c>
      <c r="C569" s="124" t="str">
        <f>IF(Beladung!C569="","",Beladung!C569)</f>
        <v/>
      </c>
      <c r="D569" s="87" t="str">
        <f>IF(ISBLANK(Beladung!B569),"",SUMIFS(Beladung!$D$17:$D$300,Beladung!$B$17:$B$300,B569))</f>
        <v/>
      </c>
      <c r="E569" s="66" t="str">
        <f>IF(ISBLANK(Beladung!B569),"",Beladung!D569)</f>
        <v/>
      </c>
      <c r="F569" s="88" t="str">
        <f>IF(ISBLANK(Beladung!B569),"",SUMIFS(Beladung!$F$17:$F$1001,Beladung!$B$17:$B$1001,'Ergebnis (detailliert)'!B569))</f>
        <v/>
      </c>
      <c r="G569" s="67" t="str">
        <f>IF(ISBLANK(Beladung!B569),"",Beladung!F569)</f>
        <v/>
      </c>
      <c r="H569" s="88" t="str">
        <f>IF(ISBLANK(Beladung!B569),"",SUMIFS(Entladung!$D$17:$D$1001,Entladung!$B$17:$B$1001,'Ergebnis (detailliert)'!B569))</f>
        <v/>
      </c>
      <c r="I569" s="89" t="str">
        <f>IF(ISBLANK(Entladung!B569),"",Entladung!D569)</f>
        <v/>
      </c>
      <c r="J569" s="88" t="str">
        <f>IF(ISBLANK(Beladung!B569),"",SUMIFS(Entladung!$F$17:$F$1001,Entladung!$B$17:$B$1001,'Ergebnis (detailliert)'!$B$17:$B$300))</f>
        <v/>
      </c>
      <c r="K569" s="13" t="str">
        <f>IFERROR(IF(B569="","",J569*'Ergebnis (detailliert)'!G569/'Ergebnis (detailliert)'!F569),0)</f>
        <v/>
      </c>
      <c r="L569" s="56" t="str">
        <f t="shared" si="8"/>
        <v/>
      </c>
      <c r="M569" s="57" t="str">
        <f>IF(B569="","",IF(LOOKUP(B569,Stammdaten!$A$17:$A$1001,Stammdaten!$G$17:$G$1001)="Nein",0,IF(ISBLANK(Beladung!B569),"",ROUND(MIN(G569,K569)*-1,2))))</f>
        <v/>
      </c>
    </row>
    <row r="570" spans="1:13" x14ac:dyDescent="0.25">
      <c r="A570" s="142" t="str">
        <f>_xlfn.IFNA(VLOOKUP(B570,Stammdaten!$A$17:$B$300,2,FALSE),"")</f>
        <v/>
      </c>
      <c r="B570" s="125" t="str">
        <f>IF(Beladung!B570="","",Beladung!B570)</f>
        <v/>
      </c>
      <c r="C570" s="124" t="str">
        <f>IF(Beladung!C570="","",Beladung!C570)</f>
        <v/>
      </c>
      <c r="D570" s="87" t="str">
        <f>IF(ISBLANK(Beladung!B570),"",SUMIFS(Beladung!$D$17:$D$300,Beladung!$B$17:$B$300,B570))</f>
        <v/>
      </c>
      <c r="E570" s="66" t="str">
        <f>IF(ISBLANK(Beladung!B570),"",Beladung!D570)</f>
        <v/>
      </c>
      <c r="F570" s="88" t="str">
        <f>IF(ISBLANK(Beladung!B570),"",SUMIFS(Beladung!$F$17:$F$1001,Beladung!$B$17:$B$1001,'Ergebnis (detailliert)'!B570))</f>
        <v/>
      </c>
      <c r="G570" s="67" t="str">
        <f>IF(ISBLANK(Beladung!B570),"",Beladung!F570)</f>
        <v/>
      </c>
      <c r="H570" s="88" t="str">
        <f>IF(ISBLANK(Beladung!B570),"",SUMIFS(Entladung!$D$17:$D$1001,Entladung!$B$17:$B$1001,'Ergebnis (detailliert)'!B570))</f>
        <v/>
      </c>
      <c r="I570" s="89" t="str">
        <f>IF(ISBLANK(Entladung!B570),"",Entladung!D570)</f>
        <v/>
      </c>
      <c r="J570" s="88" t="str">
        <f>IF(ISBLANK(Beladung!B570),"",SUMIFS(Entladung!$F$17:$F$1001,Entladung!$B$17:$B$1001,'Ergebnis (detailliert)'!$B$17:$B$300))</f>
        <v/>
      </c>
      <c r="K570" s="13" t="str">
        <f>IFERROR(IF(B570="","",J570*'Ergebnis (detailliert)'!G570/'Ergebnis (detailliert)'!F570),0)</f>
        <v/>
      </c>
      <c r="L570" s="56" t="str">
        <f t="shared" si="8"/>
        <v/>
      </c>
      <c r="M570" s="57" t="str">
        <f>IF(B570="","",IF(LOOKUP(B570,Stammdaten!$A$17:$A$1001,Stammdaten!$G$17:$G$1001)="Nein",0,IF(ISBLANK(Beladung!B570),"",ROUND(MIN(G570,K570)*-1,2))))</f>
        <v/>
      </c>
    </row>
    <row r="571" spans="1:13" x14ac:dyDescent="0.25">
      <c r="A571" s="142" t="str">
        <f>_xlfn.IFNA(VLOOKUP(B571,Stammdaten!$A$17:$B$300,2,FALSE),"")</f>
        <v/>
      </c>
      <c r="B571" s="125" t="str">
        <f>IF(Beladung!B571="","",Beladung!B571)</f>
        <v/>
      </c>
      <c r="C571" s="124" t="str">
        <f>IF(Beladung!C571="","",Beladung!C571)</f>
        <v/>
      </c>
      <c r="D571" s="87" t="str">
        <f>IF(ISBLANK(Beladung!B571),"",SUMIFS(Beladung!$D$17:$D$300,Beladung!$B$17:$B$300,B571))</f>
        <v/>
      </c>
      <c r="E571" s="66" t="str">
        <f>IF(ISBLANK(Beladung!B571),"",Beladung!D571)</f>
        <v/>
      </c>
      <c r="F571" s="88" t="str">
        <f>IF(ISBLANK(Beladung!B571),"",SUMIFS(Beladung!$F$17:$F$1001,Beladung!$B$17:$B$1001,'Ergebnis (detailliert)'!B571))</f>
        <v/>
      </c>
      <c r="G571" s="67" t="str">
        <f>IF(ISBLANK(Beladung!B571),"",Beladung!F571)</f>
        <v/>
      </c>
      <c r="H571" s="88" t="str">
        <f>IF(ISBLANK(Beladung!B571),"",SUMIFS(Entladung!$D$17:$D$1001,Entladung!$B$17:$B$1001,'Ergebnis (detailliert)'!B571))</f>
        <v/>
      </c>
      <c r="I571" s="89" t="str">
        <f>IF(ISBLANK(Entladung!B571),"",Entladung!D571)</f>
        <v/>
      </c>
      <c r="J571" s="88" t="str">
        <f>IF(ISBLANK(Beladung!B571),"",SUMIFS(Entladung!$F$17:$F$1001,Entladung!$B$17:$B$1001,'Ergebnis (detailliert)'!$B$17:$B$300))</f>
        <v/>
      </c>
      <c r="K571" s="13" t="str">
        <f>IFERROR(IF(B571="","",J571*'Ergebnis (detailliert)'!G571/'Ergebnis (detailliert)'!F571),0)</f>
        <v/>
      </c>
      <c r="L571" s="56" t="str">
        <f t="shared" si="8"/>
        <v/>
      </c>
      <c r="M571" s="57" t="str">
        <f>IF(B571="","",IF(LOOKUP(B571,Stammdaten!$A$17:$A$1001,Stammdaten!$G$17:$G$1001)="Nein",0,IF(ISBLANK(Beladung!B571),"",ROUND(MIN(G571,K571)*-1,2))))</f>
        <v/>
      </c>
    </row>
    <row r="572" spans="1:13" x14ac:dyDescent="0.25">
      <c r="A572" s="142" t="str">
        <f>_xlfn.IFNA(VLOOKUP(B572,Stammdaten!$A$17:$B$300,2,FALSE),"")</f>
        <v/>
      </c>
      <c r="B572" s="125" t="str">
        <f>IF(Beladung!B572="","",Beladung!B572)</f>
        <v/>
      </c>
      <c r="C572" s="124" t="str">
        <f>IF(Beladung!C572="","",Beladung!C572)</f>
        <v/>
      </c>
      <c r="D572" s="87" t="str">
        <f>IF(ISBLANK(Beladung!B572),"",SUMIFS(Beladung!$D$17:$D$300,Beladung!$B$17:$B$300,B572))</f>
        <v/>
      </c>
      <c r="E572" s="66" t="str">
        <f>IF(ISBLANK(Beladung!B572),"",Beladung!D572)</f>
        <v/>
      </c>
      <c r="F572" s="88" t="str">
        <f>IF(ISBLANK(Beladung!B572),"",SUMIFS(Beladung!$F$17:$F$1001,Beladung!$B$17:$B$1001,'Ergebnis (detailliert)'!B572))</f>
        <v/>
      </c>
      <c r="G572" s="67" t="str">
        <f>IF(ISBLANK(Beladung!B572),"",Beladung!F572)</f>
        <v/>
      </c>
      <c r="H572" s="88" t="str">
        <f>IF(ISBLANK(Beladung!B572),"",SUMIFS(Entladung!$D$17:$D$1001,Entladung!$B$17:$B$1001,'Ergebnis (detailliert)'!B572))</f>
        <v/>
      </c>
      <c r="I572" s="89" t="str">
        <f>IF(ISBLANK(Entladung!B572),"",Entladung!D572)</f>
        <v/>
      </c>
      <c r="J572" s="88" t="str">
        <f>IF(ISBLANK(Beladung!B572),"",SUMIFS(Entladung!$F$17:$F$1001,Entladung!$B$17:$B$1001,'Ergebnis (detailliert)'!$B$17:$B$300))</f>
        <v/>
      </c>
      <c r="K572" s="13" t="str">
        <f>IFERROR(IF(B572="","",J572*'Ergebnis (detailliert)'!G572/'Ergebnis (detailliert)'!F572),0)</f>
        <v/>
      </c>
      <c r="L572" s="56" t="str">
        <f t="shared" si="8"/>
        <v/>
      </c>
      <c r="M572" s="57" t="str">
        <f>IF(B572="","",IF(LOOKUP(B572,Stammdaten!$A$17:$A$1001,Stammdaten!$G$17:$G$1001)="Nein",0,IF(ISBLANK(Beladung!B572),"",ROUND(MIN(G572,K572)*-1,2))))</f>
        <v/>
      </c>
    </row>
    <row r="573" spans="1:13" x14ac:dyDescent="0.25">
      <c r="A573" s="142" t="str">
        <f>_xlfn.IFNA(VLOOKUP(B573,Stammdaten!$A$17:$B$300,2,FALSE),"")</f>
        <v/>
      </c>
      <c r="B573" s="125" t="str">
        <f>IF(Beladung!B573="","",Beladung!B573)</f>
        <v/>
      </c>
      <c r="C573" s="124" t="str">
        <f>IF(Beladung!C573="","",Beladung!C573)</f>
        <v/>
      </c>
      <c r="D573" s="87" t="str">
        <f>IF(ISBLANK(Beladung!B573),"",SUMIFS(Beladung!$D$17:$D$300,Beladung!$B$17:$B$300,B573))</f>
        <v/>
      </c>
      <c r="E573" s="66" t="str">
        <f>IF(ISBLANK(Beladung!B573),"",Beladung!D573)</f>
        <v/>
      </c>
      <c r="F573" s="88" t="str">
        <f>IF(ISBLANK(Beladung!B573),"",SUMIFS(Beladung!$F$17:$F$1001,Beladung!$B$17:$B$1001,'Ergebnis (detailliert)'!B573))</f>
        <v/>
      </c>
      <c r="G573" s="67" t="str">
        <f>IF(ISBLANK(Beladung!B573),"",Beladung!F573)</f>
        <v/>
      </c>
      <c r="H573" s="88" t="str">
        <f>IF(ISBLANK(Beladung!B573),"",SUMIFS(Entladung!$D$17:$D$1001,Entladung!$B$17:$B$1001,'Ergebnis (detailliert)'!B573))</f>
        <v/>
      </c>
      <c r="I573" s="89" t="str">
        <f>IF(ISBLANK(Entladung!B573),"",Entladung!D573)</f>
        <v/>
      </c>
      <c r="J573" s="88" t="str">
        <f>IF(ISBLANK(Beladung!B573),"",SUMIFS(Entladung!$F$17:$F$1001,Entladung!$B$17:$B$1001,'Ergebnis (detailliert)'!$B$17:$B$300))</f>
        <v/>
      </c>
      <c r="K573" s="13" t="str">
        <f>IFERROR(IF(B573="","",J573*'Ergebnis (detailliert)'!G573/'Ergebnis (detailliert)'!F573),0)</f>
        <v/>
      </c>
      <c r="L573" s="56" t="str">
        <f t="shared" si="8"/>
        <v/>
      </c>
      <c r="M573" s="57" t="str">
        <f>IF(B573="","",IF(LOOKUP(B573,Stammdaten!$A$17:$A$1001,Stammdaten!$G$17:$G$1001)="Nein",0,IF(ISBLANK(Beladung!B573),"",ROUND(MIN(G573,K573)*-1,2))))</f>
        <v/>
      </c>
    </row>
    <row r="574" spans="1:13" x14ac:dyDescent="0.25">
      <c r="A574" s="142" t="str">
        <f>_xlfn.IFNA(VLOOKUP(B574,Stammdaten!$A$17:$B$300,2,FALSE),"")</f>
        <v/>
      </c>
      <c r="B574" s="125" t="str">
        <f>IF(Beladung!B574="","",Beladung!B574)</f>
        <v/>
      </c>
      <c r="C574" s="124" t="str">
        <f>IF(Beladung!C574="","",Beladung!C574)</f>
        <v/>
      </c>
      <c r="D574" s="87" t="str">
        <f>IF(ISBLANK(Beladung!B574),"",SUMIFS(Beladung!$D$17:$D$300,Beladung!$B$17:$B$300,B574))</f>
        <v/>
      </c>
      <c r="E574" s="66" t="str">
        <f>IF(ISBLANK(Beladung!B574),"",Beladung!D574)</f>
        <v/>
      </c>
      <c r="F574" s="88" t="str">
        <f>IF(ISBLANK(Beladung!B574),"",SUMIFS(Beladung!$F$17:$F$1001,Beladung!$B$17:$B$1001,'Ergebnis (detailliert)'!B574))</f>
        <v/>
      </c>
      <c r="G574" s="67" t="str">
        <f>IF(ISBLANK(Beladung!B574),"",Beladung!F574)</f>
        <v/>
      </c>
      <c r="H574" s="88" t="str">
        <f>IF(ISBLANK(Beladung!B574),"",SUMIFS(Entladung!$D$17:$D$1001,Entladung!$B$17:$B$1001,'Ergebnis (detailliert)'!B574))</f>
        <v/>
      </c>
      <c r="I574" s="89" t="str">
        <f>IF(ISBLANK(Entladung!B574),"",Entladung!D574)</f>
        <v/>
      </c>
      <c r="J574" s="88" t="str">
        <f>IF(ISBLANK(Beladung!B574),"",SUMIFS(Entladung!$F$17:$F$1001,Entladung!$B$17:$B$1001,'Ergebnis (detailliert)'!$B$17:$B$300))</f>
        <v/>
      </c>
      <c r="K574" s="13" t="str">
        <f>IFERROR(IF(B574="","",J574*'Ergebnis (detailliert)'!G574/'Ergebnis (detailliert)'!F574),0)</f>
        <v/>
      </c>
      <c r="L574" s="56" t="str">
        <f t="shared" si="8"/>
        <v/>
      </c>
      <c r="M574" s="57" t="str">
        <f>IF(B574="","",IF(LOOKUP(B574,Stammdaten!$A$17:$A$1001,Stammdaten!$G$17:$G$1001)="Nein",0,IF(ISBLANK(Beladung!B574),"",ROUND(MIN(G574,K574)*-1,2))))</f>
        <v/>
      </c>
    </row>
    <row r="575" spans="1:13" x14ac:dyDescent="0.25">
      <c r="A575" s="142" t="str">
        <f>_xlfn.IFNA(VLOOKUP(B575,Stammdaten!$A$17:$B$300,2,FALSE),"")</f>
        <v/>
      </c>
      <c r="B575" s="125" t="str">
        <f>IF(Beladung!B575="","",Beladung!B575)</f>
        <v/>
      </c>
      <c r="C575" s="124" t="str">
        <f>IF(Beladung!C575="","",Beladung!C575)</f>
        <v/>
      </c>
      <c r="D575" s="87" t="str">
        <f>IF(ISBLANK(Beladung!B575),"",SUMIFS(Beladung!$D$17:$D$300,Beladung!$B$17:$B$300,B575))</f>
        <v/>
      </c>
      <c r="E575" s="66" t="str">
        <f>IF(ISBLANK(Beladung!B575),"",Beladung!D575)</f>
        <v/>
      </c>
      <c r="F575" s="88" t="str">
        <f>IF(ISBLANK(Beladung!B575),"",SUMIFS(Beladung!$F$17:$F$1001,Beladung!$B$17:$B$1001,'Ergebnis (detailliert)'!B575))</f>
        <v/>
      </c>
      <c r="G575" s="67" t="str">
        <f>IF(ISBLANK(Beladung!B575),"",Beladung!F575)</f>
        <v/>
      </c>
      <c r="H575" s="88" t="str">
        <f>IF(ISBLANK(Beladung!B575),"",SUMIFS(Entladung!$D$17:$D$1001,Entladung!$B$17:$B$1001,'Ergebnis (detailliert)'!B575))</f>
        <v/>
      </c>
      <c r="I575" s="89" t="str">
        <f>IF(ISBLANK(Entladung!B575),"",Entladung!D575)</f>
        <v/>
      </c>
      <c r="J575" s="88" t="str">
        <f>IF(ISBLANK(Beladung!B575),"",SUMIFS(Entladung!$F$17:$F$1001,Entladung!$B$17:$B$1001,'Ergebnis (detailliert)'!$B$17:$B$300))</f>
        <v/>
      </c>
      <c r="K575" s="13" t="str">
        <f>IFERROR(IF(B575="","",J575*'Ergebnis (detailliert)'!G575/'Ergebnis (detailliert)'!F575),0)</f>
        <v/>
      </c>
      <c r="L575" s="56" t="str">
        <f t="shared" si="8"/>
        <v/>
      </c>
      <c r="M575" s="57" t="str">
        <f>IF(B575="","",IF(LOOKUP(B575,Stammdaten!$A$17:$A$1001,Stammdaten!$G$17:$G$1001)="Nein",0,IF(ISBLANK(Beladung!B575),"",ROUND(MIN(G575,K575)*-1,2))))</f>
        <v/>
      </c>
    </row>
    <row r="576" spans="1:13" x14ac:dyDescent="0.25">
      <c r="A576" s="142" t="str">
        <f>_xlfn.IFNA(VLOOKUP(B576,Stammdaten!$A$17:$B$300,2,FALSE),"")</f>
        <v/>
      </c>
      <c r="B576" s="125" t="str">
        <f>IF(Beladung!B576="","",Beladung!B576)</f>
        <v/>
      </c>
      <c r="C576" s="124" t="str">
        <f>IF(Beladung!C576="","",Beladung!C576)</f>
        <v/>
      </c>
      <c r="D576" s="87" t="str">
        <f>IF(ISBLANK(Beladung!B576),"",SUMIFS(Beladung!$D$17:$D$300,Beladung!$B$17:$B$300,B576))</f>
        <v/>
      </c>
      <c r="E576" s="66" t="str">
        <f>IF(ISBLANK(Beladung!B576),"",Beladung!D576)</f>
        <v/>
      </c>
      <c r="F576" s="88" t="str">
        <f>IF(ISBLANK(Beladung!B576),"",SUMIFS(Beladung!$F$17:$F$1001,Beladung!$B$17:$B$1001,'Ergebnis (detailliert)'!B576))</f>
        <v/>
      </c>
      <c r="G576" s="67" t="str">
        <f>IF(ISBLANK(Beladung!B576),"",Beladung!F576)</f>
        <v/>
      </c>
      <c r="H576" s="88" t="str">
        <f>IF(ISBLANK(Beladung!B576),"",SUMIFS(Entladung!$D$17:$D$1001,Entladung!$B$17:$B$1001,'Ergebnis (detailliert)'!B576))</f>
        <v/>
      </c>
      <c r="I576" s="89" t="str">
        <f>IF(ISBLANK(Entladung!B576),"",Entladung!D576)</f>
        <v/>
      </c>
      <c r="J576" s="88" t="str">
        <f>IF(ISBLANK(Beladung!B576),"",SUMIFS(Entladung!$F$17:$F$1001,Entladung!$B$17:$B$1001,'Ergebnis (detailliert)'!$B$17:$B$300))</f>
        <v/>
      </c>
      <c r="K576" s="13" t="str">
        <f>IFERROR(IF(B576="","",J576*'Ergebnis (detailliert)'!G576/'Ergebnis (detailliert)'!F576),0)</f>
        <v/>
      </c>
      <c r="L576" s="56" t="str">
        <f t="shared" si="8"/>
        <v/>
      </c>
      <c r="M576" s="57" t="str">
        <f>IF(B576="","",IF(LOOKUP(B576,Stammdaten!$A$17:$A$1001,Stammdaten!$G$17:$G$1001)="Nein",0,IF(ISBLANK(Beladung!B576),"",ROUND(MIN(G576,K576)*-1,2))))</f>
        <v/>
      </c>
    </row>
    <row r="577" spans="1:13" x14ac:dyDescent="0.25">
      <c r="A577" s="142" t="str">
        <f>_xlfn.IFNA(VLOOKUP(B577,Stammdaten!$A$17:$B$300,2,FALSE),"")</f>
        <v/>
      </c>
      <c r="B577" s="125" t="str">
        <f>IF(Beladung!B577="","",Beladung!B577)</f>
        <v/>
      </c>
      <c r="C577" s="124" t="str">
        <f>IF(Beladung!C577="","",Beladung!C577)</f>
        <v/>
      </c>
      <c r="D577" s="87" t="str">
        <f>IF(ISBLANK(Beladung!B577),"",SUMIFS(Beladung!$D$17:$D$300,Beladung!$B$17:$B$300,B577))</f>
        <v/>
      </c>
      <c r="E577" s="66" t="str">
        <f>IF(ISBLANK(Beladung!B577),"",Beladung!D577)</f>
        <v/>
      </c>
      <c r="F577" s="88" t="str">
        <f>IF(ISBLANK(Beladung!B577),"",SUMIFS(Beladung!$F$17:$F$1001,Beladung!$B$17:$B$1001,'Ergebnis (detailliert)'!B577))</f>
        <v/>
      </c>
      <c r="G577" s="67" t="str">
        <f>IF(ISBLANK(Beladung!B577),"",Beladung!F577)</f>
        <v/>
      </c>
      <c r="H577" s="88" t="str">
        <f>IF(ISBLANK(Beladung!B577),"",SUMIFS(Entladung!$D$17:$D$1001,Entladung!$B$17:$B$1001,'Ergebnis (detailliert)'!B577))</f>
        <v/>
      </c>
      <c r="I577" s="89" t="str">
        <f>IF(ISBLANK(Entladung!B577),"",Entladung!D577)</f>
        <v/>
      </c>
      <c r="J577" s="88" t="str">
        <f>IF(ISBLANK(Beladung!B577),"",SUMIFS(Entladung!$F$17:$F$1001,Entladung!$B$17:$B$1001,'Ergebnis (detailliert)'!$B$17:$B$300))</f>
        <v/>
      </c>
      <c r="K577" s="13" t="str">
        <f>IFERROR(IF(B577="","",J577*'Ergebnis (detailliert)'!G577/'Ergebnis (detailliert)'!F577),0)</f>
        <v/>
      </c>
      <c r="L577" s="56" t="str">
        <f t="shared" si="8"/>
        <v/>
      </c>
      <c r="M577" s="57" t="str">
        <f>IF(B577="","",IF(LOOKUP(B577,Stammdaten!$A$17:$A$1001,Stammdaten!$G$17:$G$1001)="Nein",0,IF(ISBLANK(Beladung!B577),"",ROUND(MIN(G577,K577)*-1,2))))</f>
        <v/>
      </c>
    </row>
    <row r="578" spans="1:13" x14ac:dyDescent="0.25">
      <c r="A578" s="142" t="str">
        <f>_xlfn.IFNA(VLOOKUP(B578,Stammdaten!$A$17:$B$300,2,FALSE),"")</f>
        <v/>
      </c>
      <c r="B578" s="125" t="str">
        <f>IF(Beladung!B578="","",Beladung!B578)</f>
        <v/>
      </c>
      <c r="C578" s="124" t="str">
        <f>IF(Beladung!C578="","",Beladung!C578)</f>
        <v/>
      </c>
      <c r="D578" s="87" t="str">
        <f>IF(ISBLANK(Beladung!B578),"",SUMIFS(Beladung!$D$17:$D$300,Beladung!$B$17:$B$300,B578))</f>
        <v/>
      </c>
      <c r="E578" s="66" t="str">
        <f>IF(ISBLANK(Beladung!B578),"",Beladung!D578)</f>
        <v/>
      </c>
      <c r="F578" s="88" t="str">
        <f>IF(ISBLANK(Beladung!B578),"",SUMIFS(Beladung!$F$17:$F$1001,Beladung!$B$17:$B$1001,'Ergebnis (detailliert)'!B578))</f>
        <v/>
      </c>
      <c r="G578" s="67" t="str">
        <f>IF(ISBLANK(Beladung!B578),"",Beladung!F578)</f>
        <v/>
      </c>
      <c r="H578" s="88" t="str">
        <f>IF(ISBLANK(Beladung!B578),"",SUMIFS(Entladung!$D$17:$D$1001,Entladung!$B$17:$B$1001,'Ergebnis (detailliert)'!B578))</f>
        <v/>
      </c>
      <c r="I578" s="89" t="str">
        <f>IF(ISBLANK(Entladung!B578),"",Entladung!D578)</f>
        <v/>
      </c>
      <c r="J578" s="88" t="str">
        <f>IF(ISBLANK(Beladung!B578),"",SUMIFS(Entladung!$F$17:$F$1001,Entladung!$B$17:$B$1001,'Ergebnis (detailliert)'!$B$17:$B$300))</f>
        <v/>
      </c>
      <c r="K578" s="13" t="str">
        <f>IFERROR(IF(B578="","",J578*'Ergebnis (detailliert)'!G578/'Ergebnis (detailliert)'!F578),0)</f>
        <v/>
      </c>
      <c r="L578" s="56" t="str">
        <f t="shared" si="8"/>
        <v/>
      </c>
      <c r="M578" s="57" t="str">
        <f>IF(B578="","",IF(LOOKUP(B578,Stammdaten!$A$17:$A$1001,Stammdaten!$G$17:$G$1001)="Nein",0,IF(ISBLANK(Beladung!B578),"",ROUND(MIN(G578,K578)*-1,2))))</f>
        <v/>
      </c>
    </row>
    <row r="579" spans="1:13" x14ac:dyDescent="0.25">
      <c r="A579" s="142" t="str">
        <f>_xlfn.IFNA(VLOOKUP(B579,Stammdaten!$A$17:$B$300,2,FALSE),"")</f>
        <v/>
      </c>
      <c r="B579" s="125" t="str">
        <f>IF(Beladung!B579="","",Beladung!B579)</f>
        <v/>
      </c>
      <c r="C579" s="124" t="str">
        <f>IF(Beladung!C579="","",Beladung!C579)</f>
        <v/>
      </c>
      <c r="D579" s="87" t="str">
        <f>IF(ISBLANK(Beladung!B579),"",SUMIFS(Beladung!$D$17:$D$300,Beladung!$B$17:$B$300,B579))</f>
        <v/>
      </c>
      <c r="E579" s="66" t="str">
        <f>IF(ISBLANK(Beladung!B579),"",Beladung!D579)</f>
        <v/>
      </c>
      <c r="F579" s="88" t="str">
        <f>IF(ISBLANK(Beladung!B579),"",SUMIFS(Beladung!$F$17:$F$1001,Beladung!$B$17:$B$1001,'Ergebnis (detailliert)'!B579))</f>
        <v/>
      </c>
      <c r="G579" s="67" t="str">
        <f>IF(ISBLANK(Beladung!B579),"",Beladung!F579)</f>
        <v/>
      </c>
      <c r="H579" s="88" t="str">
        <f>IF(ISBLANK(Beladung!B579),"",SUMIFS(Entladung!$D$17:$D$1001,Entladung!$B$17:$B$1001,'Ergebnis (detailliert)'!B579))</f>
        <v/>
      </c>
      <c r="I579" s="89" t="str">
        <f>IF(ISBLANK(Entladung!B579),"",Entladung!D579)</f>
        <v/>
      </c>
      <c r="J579" s="88" t="str">
        <f>IF(ISBLANK(Beladung!B579),"",SUMIFS(Entladung!$F$17:$F$1001,Entladung!$B$17:$B$1001,'Ergebnis (detailliert)'!$B$17:$B$300))</f>
        <v/>
      </c>
      <c r="K579" s="13" t="str">
        <f>IFERROR(IF(B579="","",J579*'Ergebnis (detailliert)'!G579/'Ergebnis (detailliert)'!F579),0)</f>
        <v/>
      </c>
      <c r="L579" s="56" t="str">
        <f t="shared" si="8"/>
        <v/>
      </c>
      <c r="M579" s="57" t="str">
        <f>IF(B579="","",IF(LOOKUP(B579,Stammdaten!$A$17:$A$1001,Stammdaten!$G$17:$G$1001)="Nein",0,IF(ISBLANK(Beladung!B579),"",ROUND(MIN(G579,K579)*-1,2))))</f>
        <v/>
      </c>
    </row>
    <row r="580" spans="1:13" x14ac:dyDescent="0.25">
      <c r="A580" s="142" t="str">
        <f>_xlfn.IFNA(VLOOKUP(B580,Stammdaten!$A$17:$B$300,2,FALSE),"")</f>
        <v/>
      </c>
      <c r="B580" s="125" t="str">
        <f>IF(Beladung!B580="","",Beladung!B580)</f>
        <v/>
      </c>
      <c r="C580" s="124" t="str">
        <f>IF(Beladung!C580="","",Beladung!C580)</f>
        <v/>
      </c>
      <c r="D580" s="87" t="str">
        <f>IF(ISBLANK(Beladung!B580),"",SUMIFS(Beladung!$D$17:$D$300,Beladung!$B$17:$B$300,B580))</f>
        <v/>
      </c>
      <c r="E580" s="66" t="str">
        <f>IF(ISBLANK(Beladung!B580),"",Beladung!D580)</f>
        <v/>
      </c>
      <c r="F580" s="88" t="str">
        <f>IF(ISBLANK(Beladung!B580),"",SUMIFS(Beladung!$F$17:$F$1001,Beladung!$B$17:$B$1001,'Ergebnis (detailliert)'!B580))</f>
        <v/>
      </c>
      <c r="G580" s="67" t="str">
        <f>IF(ISBLANK(Beladung!B580),"",Beladung!F580)</f>
        <v/>
      </c>
      <c r="H580" s="88" t="str">
        <f>IF(ISBLANK(Beladung!B580),"",SUMIFS(Entladung!$D$17:$D$1001,Entladung!$B$17:$B$1001,'Ergebnis (detailliert)'!B580))</f>
        <v/>
      </c>
      <c r="I580" s="89" t="str">
        <f>IF(ISBLANK(Entladung!B580),"",Entladung!D580)</f>
        <v/>
      </c>
      <c r="J580" s="88" t="str">
        <f>IF(ISBLANK(Beladung!B580),"",SUMIFS(Entladung!$F$17:$F$1001,Entladung!$B$17:$B$1001,'Ergebnis (detailliert)'!$B$17:$B$300))</f>
        <v/>
      </c>
      <c r="K580" s="13" t="str">
        <f>IFERROR(IF(B580="","",J580*'Ergebnis (detailliert)'!G580/'Ergebnis (detailliert)'!F580),0)</f>
        <v/>
      </c>
      <c r="L580" s="56" t="str">
        <f t="shared" si="8"/>
        <v/>
      </c>
      <c r="M580" s="57" t="str">
        <f>IF(B580="","",IF(LOOKUP(B580,Stammdaten!$A$17:$A$1001,Stammdaten!$G$17:$G$1001)="Nein",0,IF(ISBLANK(Beladung!B580),"",ROUND(MIN(G580,K580)*-1,2))))</f>
        <v/>
      </c>
    </row>
    <row r="581" spans="1:13" x14ac:dyDescent="0.25">
      <c r="A581" s="142" t="str">
        <f>_xlfn.IFNA(VLOOKUP(B581,Stammdaten!$A$17:$B$300,2,FALSE),"")</f>
        <v/>
      </c>
      <c r="B581" s="125" t="str">
        <f>IF(Beladung!B581="","",Beladung!B581)</f>
        <v/>
      </c>
      <c r="C581" s="124" t="str">
        <f>IF(Beladung!C581="","",Beladung!C581)</f>
        <v/>
      </c>
      <c r="D581" s="87" t="str">
        <f>IF(ISBLANK(Beladung!B581),"",SUMIFS(Beladung!$D$17:$D$300,Beladung!$B$17:$B$300,B581))</f>
        <v/>
      </c>
      <c r="E581" s="66" t="str">
        <f>IF(ISBLANK(Beladung!B581),"",Beladung!D581)</f>
        <v/>
      </c>
      <c r="F581" s="88" t="str">
        <f>IF(ISBLANK(Beladung!B581),"",SUMIFS(Beladung!$F$17:$F$1001,Beladung!$B$17:$B$1001,'Ergebnis (detailliert)'!B581))</f>
        <v/>
      </c>
      <c r="G581" s="67" t="str">
        <f>IF(ISBLANK(Beladung!B581),"",Beladung!F581)</f>
        <v/>
      </c>
      <c r="H581" s="88" t="str">
        <f>IF(ISBLANK(Beladung!B581),"",SUMIFS(Entladung!$D$17:$D$1001,Entladung!$B$17:$B$1001,'Ergebnis (detailliert)'!B581))</f>
        <v/>
      </c>
      <c r="I581" s="89" t="str">
        <f>IF(ISBLANK(Entladung!B581),"",Entladung!D581)</f>
        <v/>
      </c>
      <c r="J581" s="88" t="str">
        <f>IF(ISBLANK(Beladung!B581),"",SUMIFS(Entladung!$F$17:$F$1001,Entladung!$B$17:$B$1001,'Ergebnis (detailliert)'!$B$17:$B$300))</f>
        <v/>
      </c>
      <c r="K581" s="13" t="str">
        <f>IFERROR(IF(B581="","",J581*'Ergebnis (detailliert)'!G581/'Ergebnis (detailliert)'!F581),0)</f>
        <v/>
      </c>
      <c r="L581" s="56" t="str">
        <f t="shared" si="8"/>
        <v/>
      </c>
      <c r="M581" s="57" t="str">
        <f>IF(B581="","",IF(LOOKUP(B581,Stammdaten!$A$17:$A$1001,Stammdaten!$G$17:$G$1001)="Nein",0,IF(ISBLANK(Beladung!B581),"",ROUND(MIN(G581,K581)*-1,2))))</f>
        <v/>
      </c>
    </row>
    <row r="582" spans="1:13" x14ac:dyDescent="0.25">
      <c r="A582" s="142" t="str">
        <f>_xlfn.IFNA(VLOOKUP(B582,Stammdaten!$A$17:$B$300,2,FALSE),"")</f>
        <v/>
      </c>
      <c r="B582" s="125" t="str">
        <f>IF(Beladung!B582="","",Beladung!B582)</f>
        <v/>
      </c>
      <c r="C582" s="124" t="str">
        <f>IF(Beladung!C582="","",Beladung!C582)</f>
        <v/>
      </c>
      <c r="D582" s="87" t="str">
        <f>IF(ISBLANK(Beladung!B582),"",SUMIFS(Beladung!$D$17:$D$300,Beladung!$B$17:$B$300,B582))</f>
        <v/>
      </c>
      <c r="E582" s="66" t="str">
        <f>IF(ISBLANK(Beladung!B582),"",Beladung!D582)</f>
        <v/>
      </c>
      <c r="F582" s="88" t="str">
        <f>IF(ISBLANK(Beladung!B582),"",SUMIFS(Beladung!$F$17:$F$1001,Beladung!$B$17:$B$1001,'Ergebnis (detailliert)'!B582))</f>
        <v/>
      </c>
      <c r="G582" s="67" t="str">
        <f>IF(ISBLANK(Beladung!B582),"",Beladung!F582)</f>
        <v/>
      </c>
      <c r="H582" s="88" t="str">
        <f>IF(ISBLANK(Beladung!B582),"",SUMIFS(Entladung!$D$17:$D$1001,Entladung!$B$17:$B$1001,'Ergebnis (detailliert)'!B582))</f>
        <v/>
      </c>
      <c r="I582" s="89" t="str">
        <f>IF(ISBLANK(Entladung!B582),"",Entladung!D582)</f>
        <v/>
      </c>
      <c r="J582" s="88" t="str">
        <f>IF(ISBLANK(Beladung!B582),"",SUMIFS(Entladung!$F$17:$F$1001,Entladung!$B$17:$B$1001,'Ergebnis (detailliert)'!$B$17:$B$300))</f>
        <v/>
      </c>
      <c r="K582" s="13" t="str">
        <f>IFERROR(IF(B582="","",J582*'Ergebnis (detailliert)'!G582/'Ergebnis (detailliert)'!F582),0)</f>
        <v/>
      </c>
      <c r="L582" s="56" t="str">
        <f t="shared" si="8"/>
        <v/>
      </c>
      <c r="M582" s="57" t="str">
        <f>IF(B582="","",IF(LOOKUP(B582,Stammdaten!$A$17:$A$1001,Stammdaten!$G$17:$G$1001)="Nein",0,IF(ISBLANK(Beladung!B582),"",ROUND(MIN(G582,K582)*-1,2))))</f>
        <v/>
      </c>
    </row>
    <row r="583" spans="1:13" x14ac:dyDescent="0.25">
      <c r="A583" s="142" t="str">
        <f>_xlfn.IFNA(VLOOKUP(B583,Stammdaten!$A$17:$B$300,2,FALSE),"")</f>
        <v/>
      </c>
      <c r="B583" s="125" t="str">
        <f>IF(Beladung!B583="","",Beladung!B583)</f>
        <v/>
      </c>
      <c r="C583" s="124" t="str">
        <f>IF(Beladung!C583="","",Beladung!C583)</f>
        <v/>
      </c>
      <c r="D583" s="87" t="str">
        <f>IF(ISBLANK(Beladung!B583),"",SUMIFS(Beladung!$D$17:$D$300,Beladung!$B$17:$B$300,B583))</f>
        <v/>
      </c>
      <c r="E583" s="66" t="str">
        <f>IF(ISBLANK(Beladung!B583),"",Beladung!D583)</f>
        <v/>
      </c>
      <c r="F583" s="88" t="str">
        <f>IF(ISBLANK(Beladung!B583),"",SUMIFS(Beladung!$F$17:$F$1001,Beladung!$B$17:$B$1001,'Ergebnis (detailliert)'!B583))</f>
        <v/>
      </c>
      <c r="G583" s="67" t="str">
        <f>IF(ISBLANK(Beladung!B583),"",Beladung!F583)</f>
        <v/>
      </c>
      <c r="H583" s="88" t="str">
        <f>IF(ISBLANK(Beladung!B583),"",SUMIFS(Entladung!$D$17:$D$1001,Entladung!$B$17:$B$1001,'Ergebnis (detailliert)'!B583))</f>
        <v/>
      </c>
      <c r="I583" s="89" t="str">
        <f>IF(ISBLANK(Entladung!B583),"",Entladung!D583)</f>
        <v/>
      </c>
      <c r="J583" s="88" t="str">
        <f>IF(ISBLANK(Beladung!B583),"",SUMIFS(Entladung!$F$17:$F$1001,Entladung!$B$17:$B$1001,'Ergebnis (detailliert)'!$B$17:$B$300))</f>
        <v/>
      </c>
      <c r="K583" s="13" t="str">
        <f>IFERROR(IF(B583="","",J583*'Ergebnis (detailliert)'!G583/'Ergebnis (detailliert)'!F583),0)</f>
        <v/>
      </c>
      <c r="L583" s="56" t="str">
        <f t="shared" si="8"/>
        <v/>
      </c>
      <c r="M583" s="57" t="str">
        <f>IF(B583="","",IF(LOOKUP(B583,Stammdaten!$A$17:$A$1001,Stammdaten!$G$17:$G$1001)="Nein",0,IF(ISBLANK(Beladung!B583),"",ROUND(MIN(G583,K583)*-1,2))))</f>
        <v/>
      </c>
    </row>
    <row r="584" spans="1:13" x14ac:dyDescent="0.25">
      <c r="A584" s="142" t="str">
        <f>_xlfn.IFNA(VLOOKUP(B584,Stammdaten!$A$17:$B$300,2,FALSE),"")</f>
        <v/>
      </c>
      <c r="B584" s="125" t="str">
        <f>IF(Beladung!B584="","",Beladung!B584)</f>
        <v/>
      </c>
      <c r="C584" s="124" t="str">
        <f>IF(Beladung!C584="","",Beladung!C584)</f>
        <v/>
      </c>
      <c r="D584" s="87" t="str">
        <f>IF(ISBLANK(Beladung!B584),"",SUMIFS(Beladung!$D$17:$D$300,Beladung!$B$17:$B$300,B584))</f>
        <v/>
      </c>
      <c r="E584" s="66" t="str">
        <f>IF(ISBLANK(Beladung!B584),"",Beladung!D584)</f>
        <v/>
      </c>
      <c r="F584" s="88" t="str">
        <f>IF(ISBLANK(Beladung!B584),"",SUMIFS(Beladung!$F$17:$F$1001,Beladung!$B$17:$B$1001,'Ergebnis (detailliert)'!B584))</f>
        <v/>
      </c>
      <c r="G584" s="67" t="str">
        <f>IF(ISBLANK(Beladung!B584),"",Beladung!F584)</f>
        <v/>
      </c>
      <c r="H584" s="88" t="str">
        <f>IF(ISBLANK(Beladung!B584),"",SUMIFS(Entladung!$D$17:$D$1001,Entladung!$B$17:$B$1001,'Ergebnis (detailliert)'!B584))</f>
        <v/>
      </c>
      <c r="I584" s="89" t="str">
        <f>IF(ISBLANK(Entladung!B584),"",Entladung!D584)</f>
        <v/>
      </c>
      <c r="J584" s="88" t="str">
        <f>IF(ISBLANK(Beladung!B584),"",SUMIFS(Entladung!$F$17:$F$1001,Entladung!$B$17:$B$1001,'Ergebnis (detailliert)'!$B$17:$B$300))</f>
        <v/>
      </c>
      <c r="K584" s="13" t="str">
        <f>IFERROR(IF(B584="","",J584*'Ergebnis (detailliert)'!G584/'Ergebnis (detailliert)'!F584),0)</f>
        <v/>
      </c>
      <c r="L584" s="56" t="str">
        <f t="shared" si="8"/>
        <v/>
      </c>
      <c r="M584" s="57" t="str">
        <f>IF(B584="","",IF(LOOKUP(B584,Stammdaten!$A$17:$A$1001,Stammdaten!$G$17:$G$1001)="Nein",0,IF(ISBLANK(Beladung!B584),"",ROUND(MIN(G584,K584)*-1,2))))</f>
        <v/>
      </c>
    </row>
    <row r="585" spans="1:13" x14ac:dyDescent="0.25">
      <c r="A585" s="142" t="str">
        <f>_xlfn.IFNA(VLOOKUP(B585,Stammdaten!$A$17:$B$300,2,FALSE),"")</f>
        <v/>
      </c>
      <c r="B585" s="125" t="str">
        <f>IF(Beladung!B585="","",Beladung!B585)</f>
        <v/>
      </c>
      <c r="C585" s="124" t="str">
        <f>IF(Beladung!C585="","",Beladung!C585)</f>
        <v/>
      </c>
      <c r="D585" s="87" t="str">
        <f>IF(ISBLANK(Beladung!B585),"",SUMIFS(Beladung!$D$17:$D$300,Beladung!$B$17:$B$300,B585))</f>
        <v/>
      </c>
      <c r="E585" s="66" t="str">
        <f>IF(ISBLANK(Beladung!B585),"",Beladung!D585)</f>
        <v/>
      </c>
      <c r="F585" s="88" t="str">
        <f>IF(ISBLANK(Beladung!B585),"",SUMIFS(Beladung!$F$17:$F$1001,Beladung!$B$17:$B$1001,'Ergebnis (detailliert)'!B585))</f>
        <v/>
      </c>
      <c r="G585" s="67" t="str">
        <f>IF(ISBLANK(Beladung!B585),"",Beladung!F585)</f>
        <v/>
      </c>
      <c r="H585" s="88" t="str">
        <f>IF(ISBLANK(Beladung!B585),"",SUMIFS(Entladung!$D$17:$D$1001,Entladung!$B$17:$B$1001,'Ergebnis (detailliert)'!B585))</f>
        <v/>
      </c>
      <c r="I585" s="89" t="str">
        <f>IF(ISBLANK(Entladung!B585),"",Entladung!D585)</f>
        <v/>
      </c>
      <c r="J585" s="88" t="str">
        <f>IF(ISBLANK(Beladung!B585),"",SUMIFS(Entladung!$F$17:$F$1001,Entladung!$B$17:$B$1001,'Ergebnis (detailliert)'!$B$17:$B$300))</f>
        <v/>
      </c>
      <c r="K585" s="13" t="str">
        <f>IFERROR(IF(B585="","",J585*'Ergebnis (detailliert)'!G585/'Ergebnis (detailliert)'!F585),0)</f>
        <v/>
      </c>
      <c r="L585" s="56" t="str">
        <f t="shared" si="8"/>
        <v/>
      </c>
      <c r="M585" s="57" t="str">
        <f>IF(B585="","",IF(LOOKUP(B585,Stammdaten!$A$17:$A$1001,Stammdaten!$G$17:$G$1001)="Nein",0,IF(ISBLANK(Beladung!B585),"",ROUND(MIN(G585,K585)*-1,2))))</f>
        <v/>
      </c>
    </row>
    <row r="586" spans="1:13" x14ac:dyDescent="0.25">
      <c r="A586" s="142" t="str">
        <f>_xlfn.IFNA(VLOOKUP(B586,Stammdaten!$A$17:$B$300,2,FALSE),"")</f>
        <v/>
      </c>
      <c r="B586" s="125" t="str">
        <f>IF(Beladung!B586="","",Beladung!B586)</f>
        <v/>
      </c>
      <c r="C586" s="124" t="str">
        <f>IF(Beladung!C586="","",Beladung!C586)</f>
        <v/>
      </c>
      <c r="D586" s="87" t="str">
        <f>IF(ISBLANK(Beladung!B586),"",SUMIFS(Beladung!$D$17:$D$300,Beladung!$B$17:$B$300,B586))</f>
        <v/>
      </c>
      <c r="E586" s="66" t="str">
        <f>IF(ISBLANK(Beladung!B586),"",Beladung!D586)</f>
        <v/>
      </c>
      <c r="F586" s="88" t="str">
        <f>IF(ISBLANK(Beladung!B586),"",SUMIFS(Beladung!$F$17:$F$1001,Beladung!$B$17:$B$1001,'Ergebnis (detailliert)'!B586))</f>
        <v/>
      </c>
      <c r="G586" s="67" t="str">
        <f>IF(ISBLANK(Beladung!B586),"",Beladung!F586)</f>
        <v/>
      </c>
      <c r="H586" s="88" t="str">
        <f>IF(ISBLANK(Beladung!B586),"",SUMIFS(Entladung!$D$17:$D$1001,Entladung!$B$17:$B$1001,'Ergebnis (detailliert)'!B586))</f>
        <v/>
      </c>
      <c r="I586" s="89" t="str">
        <f>IF(ISBLANK(Entladung!B586),"",Entladung!D586)</f>
        <v/>
      </c>
      <c r="J586" s="88" t="str">
        <f>IF(ISBLANK(Beladung!B586),"",SUMIFS(Entladung!$F$17:$F$1001,Entladung!$B$17:$B$1001,'Ergebnis (detailliert)'!$B$17:$B$300))</f>
        <v/>
      </c>
      <c r="K586" s="13" t="str">
        <f>IFERROR(IF(B586="","",J586*'Ergebnis (detailliert)'!G586/'Ergebnis (detailliert)'!F586),0)</f>
        <v/>
      </c>
      <c r="L586" s="56" t="str">
        <f t="shared" si="8"/>
        <v/>
      </c>
      <c r="M586" s="57" t="str">
        <f>IF(B586="","",IF(LOOKUP(B586,Stammdaten!$A$17:$A$1001,Stammdaten!$G$17:$G$1001)="Nein",0,IF(ISBLANK(Beladung!B586),"",ROUND(MIN(G586,K586)*-1,2))))</f>
        <v/>
      </c>
    </row>
    <row r="587" spans="1:13" x14ac:dyDescent="0.25">
      <c r="A587" s="142" t="str">
        <f>_xlfn.IFNA(VLOOKUP(B587,Stammdaten!$A$17:$B$300,2,FALSE),"")</f>
        <v/>
      </c>
      <c r="B587" s="125" t="str">
        <f>IF(Beladung!B587="","",Beladung!B587)</f>
        <v/>
      </c>
      <c r="C587" s="124" t="str">
        <f>IF(Beladung!C587="","",Beladung!C587)</f>
        <v/>
      </c>
      <c r="D587" s="87" t="str">
        <f>IF(ISBLANK(Beladung!B587),"",SUMIFS(Beladung!$D$17:$D$300,Beladung!$B$17:$B$300,B587))</f>
        <v/>
      </c>
      <c r="E587" s="66" t="str">
        <f>IF(ISBLANK(Beladung!B587),"",Beladung!D587)</f>
        <v/>
      </c>
      <c r="F587" s="88" t="str">
        <f>IF(ISBLANK(Beladung!B587),"",SUMIFS(Beladung!$F$17:$F$1001,Beladung!$B$17:$B$1001,'Ergebnis (detailliert)'!B587))</f>
        <v/>
      </c>
      <c r="G587" s="67" t="str">
        <f>IF(ISBLANK(Beladung!B587),"",Beladung!F587)</f>
        <v/>
      </c>
      <c r="H587" s="88" t="str">
        <f>IF(ISBLANK(Beladung!B587),"",SUMIFS(Entladung!$D$17:$D$1001,Entladung!$B$17:$B$1001,'Ergebnis (detailliert)'!B587))</f>
        <v/>
      </c>
      <c r="I587" s="89" t="str">
        <f>IF(ISBLANK(Entladung!B587),"",Entladung!D587)</f>
        <v/>
      </c>
      <c r="J587" s="88" t="str">
        <f>IF(ISBLANK(Beladung!B587),"",SUMIFS(Entladung!$F$17:$F$1001,Entladung!$B$17:$B$1001,'Ergebnis (detailliert)'!$B$17:$B$300))</f>
        <v/>
      </c>
      <c r="K587" s="13" t="str">
        <f>IFERROR(IF(B587="","",J587*'Ergebnis (detailliert)'!G587/'Ergebnis (detailliert)'!F587),0)</f>
        <v/>
      </c>
      <c r="L587" s="56" t="str">
        <f t="shared" si="8"/>
        <v/>
      </c>
      <c r="M587" s="57" t="str">
        <f>IF(B587="","",IF(LOOKUP(B587,Stammdaten!$A$17:$A$1001,Stammdaten!$G$17:$G$1001)="Nein",0,IF(ISBLANK(Beladung!B587),"",ROUND(MIN(G587,K587)*-1,2))))</f>
        <v/>
      </c>
    </row>
    <row r="588" spans="1:13" x14ac:dyDescent="0.25">
      <c r="A588" s="142" t="str">
        <f>_xlfn.IFNA(VLOOKUP(B588,Stammdaten!$A$17:$B$300,2,FALSE),"")</f>
        <v/>
      </c>
      <c r="B588" s="125" t="str">
        <f>IF(Beladung!B588="","",Beladung!B588)</f>
        <v/>
      </c>
      <c r="C588" s="124" t="str">
        <f>IF(Beladung!C588="","",Beladung!C588)</f>
        <v/>
      </c>
      <c r="D588" s="87" t="str">
        <f>IF(ISBLANK(Beladung!B588),"",SUMIFS(Beladung!$D$17:$D$300,Beladung!$B$17:$B$300,B588))</f>
        <v/>
      </c>
      <c r="E588" s="66" t="str">
        <f>IF(ISBLANK(Beladung!B588),"",Beladung!D588)</f>
        <v/>
      </c>
      <c r="F588" s="88" t="str">
        <f>IF(ISBLANK(Beladung!B588),"",SUMIFS(Beladung!$F$17:$F$1001,Beladung!$B$17:$B$1001,'Ergebnis (detailliert)'!B588))</f>
        <v/>
      </c>
      <c r="G588" s="67" t="str">
        <f>IF(ISBLANK(Beladung!B588),"",Beladung!F588)</f>
        <v/>
      </c>
      <c r="H588" s="88" t="str">
        <f>IF(ISBLANK(Beladung!B588),"",SUMIFS(Entladung!$D$17:$D$1001,Entladung!$B$17:$B$1001,'Ergebnis (detailliert)'!B588))</f>
        <v/>
      </c>
      <c r="I588" s="89" t="str">
        <f>IF(ISBLANK(Entladung!B588),"",Entladung!D588)</f>
        <v/>
      </c>
      <c r="J588" s="88" t="str">
        <f>IF(ISBLANK(Beladung!B588),"",SUMIFS(Entladung!$F$17:$F$1001,Entladung!$B$17:$B$1001,'Ergebnis (detailliert)'!$B$17:$B$300))</f>
        <v/>
      </c>
      <c r="K588" s="13" t="str">
        <f>IFERROR(IF(B588="","",J588*'Ergebnis (detailliert)'!G588/'Ergebnis (detailliert)'!F588),0)</f>
        <v/>
      </c>
      <c r="L588" s="56" t="str">
        <f t="shared" si="8"/>
        <v/>
      </c>
      <c r="M588" s="57" t="str">
        <f>IF(B588="","",IF(LOOKUP(B588,Stammdaten!$A$17:$A$1001,Stammdaten!$G$17:$G$1001)="Nein",0,IF(ISBLANK(Beladung!B588),"",ROUND(MIN(G588,K588)*-1,2))))</f>
        <v/>
      </c>
    </row>
    <row r="589" spans="1:13" x14ac:dyDescent="0.25">
      <c r="A589" s="142" t="str">
        <f>_xlfn.IFNA(VLOOKUP(B589,Stammdaten!$A$17:$B$300,2,FALSE),"")</f>
        <v/>
      </c>
      <c r="B589" s="125" t="str">
        <f>IF(Beladung!B589="","",Beladung!B589)</f>
        <v/>
      </c>
      <c r="C589" s="124" t="str">
        <f>IF(Beladung!C589="","",Beladung!C589)</f>
        <v/>
      </c>
      <c r="D589" s="87" t="str">
        <f>IF(ISBLANK(Beladung!B589),"",SUMIFS(Beladung!$D$17:$D$300,Beladung!$B$17:$B$300,B589))</f>
        <v/>
      </c>
      <c r="E589" s="66" t="str">
        <f>IF(ISBLANK(Beladung!B589),"",Beladung!D589)</f>
        <v/>
      </c>
      <c r="F589" s="88" t="str">
        <f>IF(ISBLANK(Beladung!B589),"",SUMIFS(Beladung!$F$17:$F$1001,Beladung!$B$17:$B$1001,'Ergebnis (detailliert)'!B589))</f>
        <v/>
      </c>
      <c r="G589" s="67" t="str">
        <f>IF(ISBLANK(Beladung!B589),"",Beladung!F589)</f>
        <v/>
      </c>
      <c r="H589" s="88" t="str">
        <f>IF(ISBLANK(Beladung!B589),"",SUMIFS(Entladung!$D$17:$D$1001,Entladung!$B$17:$B$1001,'Ergebnis (detailliert)'!B589))</f>
        <v/>
      </c>
      <c r="I589" s="89" t="str">
        <f>IF(ISBLANK(Entladung!B589),"",Entladung!D589)</f>
        <v/>
      </c>
      <c r="J589" s="88" t="str">
        <f>IF(ISBLANK(Beladung!B589),"",SUMIFS(Entladung!$F$17:$F$1001,Entladung!$B$17:$B$1001,'Ergebnis (detailliert)'!$B$17:$B$300))</f>
        <v/>
      </c>
      <c r="K589" s="13" t="str">
        <f>IFERROR(IF(B589="","",J589*'Ergebnis (detailliert)'!G589/'Ergebnis (detailliert)'!F589),0)</f>
        <v/>
      </c>
      <c r="L589" s="56" t="str">
        <f t="shared" si="8"/>
        <v/>
      </c>
      <c r="M589" s="57" t="str">
        <f>IF(B589="","",IF(LOOKUP(B589,Stammdaten!$A$17:$A$1001,Stammdaten!$G$17:$G$1001)="Nein",0,IF(ISBLANK(Beladung!B589),"",ROUND(MIN(G589,K589)*-1,2))))</f>
        <v/>
      </c>
    </row>
    <row r="590" spans="1:13" x14ac:dyDescent="0.25">
      <c r="A590" s="142" t="str">
        <f>_xlfn.IFNA(VLOOKUP(B590,Stammdaten!$A$17:$B$300,2,FALSE),"")</f>
        <v/>
      </c>
      <c r="B590" s="125" t="str">
        <f>IF(Beladung!B590="","",Beladung!B590)</f>
        <v/>
      </c>
      <c r="C590" s="124" t="str">
        <f>IF(Beladung!C590="","",Beladung!C590)</f>
        <v/>
      </c>
      <c r="D590" s="87" t="str">
        <f>IF(ISBLANK(Beladung!B590),"",SUMIFS(Beladung!$D$17:$D$300,Beladung!$B$17:$B$300,B590))</f>
        <v/>
      </c>
      <c r="E590" s="66" t="str">
        <f>IF(ISBLANK(Beladung!B590),"",Beladung!D590)</f>
        <v/>
      </c>
      <c r="F590" s="88" t="str">
        <f>IF(ISBLANK(Beladung!B590),"",SUMIFS(Beladung!$F$17:$F$1001,Beladung!$B$17:$B$1001,'Ergebnis (detailliert)'!B590))</f>
        <v/>
      </c>
      <c r="G590" s="67" t="str">
        <f>IF(ISBLANK(Beladung!B590),"",Beladung!F590)</f>
        <v/>
      </c>
      <c r="H590" s="88" t="str">
        <f>IF(ISBLANK(Beladung!B590),"",SUMIFS(Entladung!$D$17:$D$1001,Entladung!$B$17:$B$1001,'Ergebnis (detailliert)'!B590))</f>
        <v/>
      </c>
      <c r="I590" s="89" t="str">
        <f>IF(ISBLANK(Entladung!B590),"",Entladung!D590)</f>
        <v/>
      </c>
      <c r="J590" s="88" t="str">
        <f>IF(ISBLANK(Beladung!B590),"",SUMIFS(Entladung!$F$17:$F$1001,Entladung!$B$17:$B$1001,'Ergebnis (detailliert)'!$B$17:$B$300))</f>
        <v/>
      </c>
      <c r="K590" s="13" t="str">
        <f>IFERROR(IF(B590="","",J590*'Ergebnis (detailliert)'!G590/'Ergebnis (detailliert)'!F590),0)</f>
        <v/>
      </c>
      <c r="L590" s="56" t="str">
        <f t="shared" si="8"/>
        <v/>
      </c>
      <c r="M590" s="57" t="str">
        <f>IF(B590="","",IF(LOOKUP(B590,Stammdaten!$A$17:$A$1001,Stammdaten!$G$17:$G$1001)="Nein",0,IF(ISBLANK(Beladung!B590),"",ROUND(MIN(G590,K590)*-1,2))))</f>
        <v/>
      </c>
    </row>
    <row r="591" spans="1:13" x14ac:dyDescent="0.25">
      <c r="A591" s="142" t="str">
        <f>_xlfn.IFNA(VLOOKUP(B591,Stammdaten!$A$17:$B$300,2,FALSE),"")</f>
        <v/>
      </c>
      <c r="B591" s="125" t="str">
        <f>IF(Beladung!B591="","",Beladung!B591)</f>
        <v/>
      </c>
      <c r="C591" s="124" t="str">
        <f>IF(Beladung!C591="","",Beladung!C591)</f>
        <v/>
      </c>
      <c r="D591" s="87" t="str">
        <f>IF(ISBLANK(Beladung!B591),"",SUMIFS(Beladung!$D$17:$D$300,Beladung!$B$17:$B$300,B591))</f>
        <v/>
      </c>
      <c r="E591" s="66" t="str">
        <f>IF(ISBLANK(Beladung!B591),"",Beladung!D591)</f>
        <v/>
      </c>
      <c r="F591" s="88" t="str">
        <f>IF(ISBLANK(Beladung!B591),"",SUMIFS(Beladung!$F$17:$F$1001,Beladung!$B$17:$B$1001,'Ergebnis (detailliert)'!B591))</f>
        <v/>
      </c>
      <c r="G591" s="67" t="str">
        <f>IF(ISBLANK(Beladung!B591),"",Beladung!F591)</f>
        <v/>
      </c>
      <c r="H591" s="88" t="str">
        <f>IF(ISBLANK(Beladung!B591),"",SUMIFS(Entladung!$D$17:$D$1001,Entladung!$B$17:$B$1001,'Ergebnis (detailliert)'!B591))</f>
        <v/>
      </c>
      <c r="I591" s="89" t="str">
        <f>IF(ISBLANK(Entladung!B591),"",Entladung!D591)</f>
        <v/>
      </c>
      <c r="J591" s="88" t="str">
        <f>IF(ISBLANK(Beladung!B591),"",SUMIFS(Entladung!$F$17:$F$1001,Entladung!$B$17:$B$1001,'Ergebnis (detailliert)'!$B$17:$B$300))</f>
        <v/>
      </c>
      <c r="K591" s="13" t="str">
        <f>IFERROR(IF(B591="","",J591*'Ergebnis (detailliert)'!G591/'Ergebnis (detailliert)'!F591),0)</f>
        <v/>
      </c>
      <c r="L591" s="56" t="str">
        <f t="shared" si="8"/>
        <v/>
      </c>
      <c r="M591" s="57" t="str">
        <f>IF(B591="","",IF(LOOKUP(B591,Stammdaten!$A$17:$A$1001,Stammdaten!$G$17:$G$1001)="Nein",0,IF(ISBLANK(Beladung!B591),"",ROUND(MIN(G591,K591)*-1,2))))</f>
        <v/>
      </c>
    </row>
    <row r="592" spans="1:13" x14ac:dyDescent="0.25">
      <c r="A592" s="142" t="str">
        <f>_xlfn.IFNA(VLOOKUP(B592,Stammdaten!$A$17:$B$300,2,FALSE),"")</f>
        <v/>
      </c>
      <c r="B592" s="125" t="str">
        <f>IF(Beladung!B592="","",Beladung!B592)</f>
        <v/>
      </c>
      <c r="C592" s="124" t="str">
        <f>IF(Beladung!C592="","",Beladung!C592)</f>
        <v/>
      </c>
      <c r="D592" s="87" t="str">
        <f>IF(ISBLANK(Beladung!B592),"",SUMIFS(Beladung!$D$17:$D$300,Beladung!$B$17:$B$300,B592))</f>
        <v/>
      </c>
      <c r="E592" s="66" t="str">
        <f>IF(ISBLANK(Beladung!B592),"",Beladung!D592)</f>
        <v/>
      </c>
      <c r="F592" s="88" t="str">
        <f>IF(ISBLANK(Beladung!B592),"",SUMIFS(Beladung!$F$17:$F$1001,Beladung!$B$17:$B$1001,'Ergebnis (detailliert)'!B592))</f>
        <v/>
      </c>
      <c r="G592" s="67" t="str">
        <f>IF(ISBLANK(Beladung!B592),"",Beladung!F592)</f>
        <v/>
      </c>
      <c r="H592" s="88" t="str">
        <f>IF(ISBLANK(Beladung!B592),"",SUMIFS(Entladung!$D$17:$D$1001,Entladung!$B$17:$B$1001,'Ergebnis (detailliert)'!B592))</f>
        <v/>
      </c>
      <c r="I592" s="89" t="str">
        <f>IF(ISBLANK(Entladung!B592),"",Entladung!D592)</f>
        <v/>
      </c>
      <c r="J592" s="88" t="str">
        <f>IF(ISBLANK(Beladung!B592),"",SUMIFS(Entladung!$F$17:$F$1001,Entladung!$B$17:$B$1001,'Ergebnis (detailliert)'!$B$17:$B$300))</f>
        <v/>
      </c>
      <c r="K592" s="13" t="str">
        <f>IFERROR(IF(B592="","",J592*'Ergebnis (detailliert)'!G592/'Ergebnis (detailliert)'!F592),0)</f>
        <v/>
      </c>
      <c r="L592" s="56" t="str">
        <f t="shared" si="8"/>
        <v/>
      </c>
      <c r="M592" s="57" t="str">
        <f>IF(B592="","",IF(LOOKUP(B592,Stammdaten!$A$17:$A$1001,Stammdaten!$G$17:$G$1001)="Nein",0,IF(ISBLANK(Beladung!B592),"",ROUND(MIN(G592,K592)*-1,2))))</f>
        <v/>
      </c>
    </row>
    <row r="593" spans="1:13" x14ac:dyDescent="0.25">
      <c r="A593" s="142" t="str">
        <f>_xlfn.IFNA(VLOOKUP(B593,Stammdaten!$A$17:$B$300,2,FALSE),"")</f>
        <v/>
      </c>
      <c r="B593" s="125" t="str">
        <f>IF(Beladung!B593="","",Beladung!B593)</f>
        <v/>
      </c>
      <c r="C593" s="124" t="str">
        <f>IF(Beladung!C593="","",Beladung!C593)</f>
        <v/>
      </c>
      <c r="D593" s="87" t="str">
        <f>IF(ISBLANK(Beladung!B593),"",SUMIFS(Beladung!$D$17:$D$300,Beladung!$B$17:$B$300,B593))</f>
        <v/>
      </c>
      <c r="E593" s="66" t="str">
        <f>IF(ISBLANK(Beladung!B593),"",Beladung!D593)</f>
        <v/>
      </c>
      <c r="F593" s="88" t="str">
        <f>IF(ISBLANK(Beladung!B593),"",SUMIFS(Beladung!$F$17:$F$1001,Beladung!$B$17:$B$1001,'Ergebnis (detailliert)'!B593))</f>
        <v/>
      </c>
      <c r="G593" s="67" t="str">
        <f>IF(ISBLANK(Beladung!B593),"",Beladung!F593)</f>
        <v/>
      </c>
      <c r="H593" s="88" t="str">
        <f>IF(ISBLANK(Beladung!B593),"",SUMIFS(Entladung!$D$17:$D$1001,Entladung!$B$17:$B$1001,'Ergebnis (detailliert)'!B593))</f>
        <v/>
      </c>
      <c r="I593" s="89" t="str">
        <f>IF(ISBLANK(Entladung!B593),"",Entladung!D593)</f>
        <v/>
      </c>
      <c r="J593" s="88" t="str">
        <f>IF(ISBLANK(Beladung!B593),"",SUMIFS(Entladung!$F$17:$F$1001,Entladung!$B$17:$B$1001,'Ergebnis (detailliert)'!$B$17:$B$300))</f>
        <v/>
      </c>
      <c r="K593" s="13" t="str">
        <f>IFERROR(IF(B593="","",J593*'Ergebnis (detailliert)'!G593/'Ergebnis (detailliert)'!F593),0)</f>
        <v/>
      </c>
      <c r="L593" s="56" t="str">
        <f t="shared" si="8"/>
        <v/>
      </c>
      <c r="M593" s="57" t="str">
        <f>IF(B593="","",IF(LOOKUP(B593,Stammdaten!$A$17:$A$1001,Stammdaten!$G$17:$G$1001)="Nein",0,IF(ISBLANK(Beladung!B593),"",ROUND(MIN(G593,K593)*-1,2))))</f>
        <v/>
      </c>
    </row>
    <row r="594" spans="1:13" x14ac:dyDescent="0.25">
      <c r="A594" s="142" t="str">
        <f>_xlfn.IFNA(VLOOKUP(B594,Stammdaten!$A$17:$B$300,2,FALSE),"")</f>
        <v/>
      </c>
      <c r="B594" s="125" t="str">
        <f>IF(Beladung!B594="","",Beladung!B594)</f>
        <v/>
      </c>
      <c r="C594" s="124" t="str">
        <f>IF(Beladung!C594="","",Beladung!C594)</f>
        <v/>
      </c>
      <c r="D594" s="87" t="str">
        <f>IF(ISBLANK(Beladung!B594),"",SUMIFS(Beladung!$D$17:$D$300,Beladung!$B$17:$B$300,B594))</f>
        <v/>
      </c>
      <c r="E594" s="66" t="str">
        <f>IF(ISBLANK(Beladung!B594),"",Beladung!D594)</f>
        <v/>
      </c>
      <c r="F594" s="88" t="str">
        <f>IF(ISBLANK(Beladung!B594),"",SUMIFS(Beladung!$F$17:$F$1001,Beladung!$B$17:$B$1001,'Ergebnis (detailliert)'!B594))</f>
        <v/>
      </c>
      <c r="G594" s="67" t="str">
        <f>IF(ISBLANK(Beladung!B594),"",Beladung!F594)</f>
        <v/>
      </c>
      <c r="H594" s="88" t="str">
        <f>IF(ISBLANK(Beladung!B594),"",SUMIFS(Entladung!$D$17:$D$1001,Entladung!$B$17:$B$1001,'Ergebnis (detailliert)'!B594))</f>
        <v/>
      </c>
      <c r="I594" s="89" t="str">
        <f>IF(ISBLANK(Entladung!B594),"",Entladung!D594)</f>
        <v/>
      </c>
      <c r="J594" s="88" t="str">
        <f>IF(ISBLANK(Beladung!B594),"",SUMIFS(Entladung!$F$17:$F$1001,Entladung!$B$17:$B$1001,'Ergebnis (detailliert)'!$B$17:$B$300))</f>
        <v/>
      </c>
      <c r="K594" s="13" t="str">
        <f>IFERROR(IF(B594="","",J594*'Ergebnis (detailliert)'!G594/'Ergebnis (detailliert)'!F594),0)</f>
        <v/>
      </c>
      <c r="L594" s="56" t="str">
        <f t="shared" ref="L594:L657" si="9">E594</f>
        <v/>
      </c>
      <c r="M594" s="57" t="str">
        <f>IF(B594="","",IF(LOOKUP(B594,Stammdaten!$A$17:$A$1001,Stammdaten!$G$17:$G$1001)="Nein",0,IF(ISBLANK(Beladung!B594),"",ROUND(MIN(G594,K594)*-1,2))))</f>
        <v/>
      </c>
    </row>
    <row r="595" spans="1:13" x14ac:dyDescent="0.25">
      <c r="A595" s="142" t="str">
        <f>_xlfn.IFNA(VLOOKUP(B595,Stammdaten!$A$17:$B$300,2,FALSE),"")</f>
        <v/>
      </c>
      <c r="B595" s="125" t="str">
        <f>IF(Beladung!B595="","",Beladung!B595)</f>
        <v/>
      </c>
      <c r="C595" s="124" t="str">
        <f>IF(Beladung!C595="","",Beladung!C595)</f>
        <v/>
      </c>
      <c r="D595" s="87" t="str">
        <f>IF(ISBLANK(Beladung!B595),"",SUMIFS(Beladung!$D$17:$D$300,Beladung!$B$17:$B$300,B595))</f>
        <v/>
      </c>
      <c r="E595" s="66" t="str">
        <f>IF(ISBLANK(Beladung!B595),"",Beladung!D595)</f>
        <v/>
      </c>
      <c r="F595" s="88" t="str">
        <f>IF(ISBLANK(Beladung!B595),"",SUMIFS(Beladung!$F$17:$F$1001,Beladung!$B$17:$B$1001,'Ergebnis (detailliert)'!B595))</f>
        <v/>
      </c>
      <c r="G595" s="67" t="str">
        <f>IF(ISBLANK(Beladung!B595),"",Beladung!F595)</f>
        <v/>
      </c>
      <c r="H595" s="88" t="str">
        <f>IF(ISBLANK(Beladung!B595),"",SUMIFS(Entladung!$D$17:$D$1001,Entladung!$B$17:$B$1001,'Ergebnis (detailliert)'!B595))</f>
        <v/>
      </c>
      <c r="I595" s="89" t="str">
        <f>IF(ISBLANK(Entladung!B595),"",Entladung!D595)</f>
        <v/>
      </c>
      <c r="J595" s="88" t="str">
        <f>IF(ISBLANK(Beladung!B595),"",SUMIFS(Entladung!$F$17:$F$1001,Entladung!$B$17:$B$1001,'Ergebnis (detailliert)'!$B$17:$B$300))</f>
        <v/>
      </c>
      <c r="K595" s="13" t="str">
        <f>IFERROR(IF(B595="","",J595*'Ergebnis (detailliert)'!G595/'Ergebnis (detailliert)'!F595),0)</f>
        <v/>
      </c>
      <c r="L595" s="56" t="str">
        <f t="shared" si="9"/>
        <v/>
      </c>
      <c r="M595" s="57" t="str">
        <f>IF(B595="","",IF(LOOKUP(B595,Stammdaten!$A$17:$A$1001,Stammdaten!$G$17:$G$1001)="Nein",0,IF(ISBLANK(Beladung!B595),"",ROUND(MIN(G595,K595)*-1,2))))</f>
        <v/>
      </c>
    </row>
    <row r="596" spans="1:13" x14ac:dyDescent="0.25">
      <c r="A596" s="142" t="str">
        <f>_xlfn.IFNA(VLOOKUP(B596,Stammdaten!$A$17:$B$300,2,FALSE),"")</f>
        <v/>
      </c>
      <c r="B596" s="125" t="str">
        <f>IF(Beladung!B596="","",Beladung!B596)</f>
        <v/>
      </c>
      <c r="C596" s="124" t="str">
        <f>IF(Beladung!C596="","",Beladung!C596)</f>
        <v/>
      </c>
      <c r="D596" s="87" t="str">
        <f>IF(ISBLANK(Beladung!B596),"",SUMIFS(Beladung!$D$17:$D$300,Beladung!$B$17:$B$300,B596))</f>
        <v/>
      </c>
      <c r="E596" s="66" t="str">
        <f>IF(ISBLANK(Beladung!B596),"",Beladung!D596)</f>
        <v/>
      </c>
      <c r="F596" s="88" t="str">
        <f>IF(ISBLANK(Beladung!B596),"",SUMIFS(Beladung!$F$17:$F$1001,Beladung!$B$17:$B$1001,'Ergebnis (detailliert)'!B596))</f>
        <v/>
      </c>
      <c r="G596" s="67" t="str">
        <f>IF(ISBLANK(Beladung!B596),"",Beladung!F596)</f>
        <v/>
      </c>
      <c r="H596" s="88" t="str">
        <f>IF(ISBLANK(Beladung!B596),"",SUMIFS(Entladung!$D$17:$D$1001,Entladung!$B$17:$B$1001,'Ergebnis (detailliert)'!B596))</f>
        <v/>
      </c>
      <c r="I596" s="89" t="str">
        <f>IF(ISBLANK(Entladung!B596),"",Entladung!D596)</f>
        <v/>
      </c>
      <c r="J596" s="88" t="str">
        <f>IF(ISBLANK(Beladung!B596),"",SUMIFS(Entladung!$F$17:$F$1001,Entladung!$B$17:$B$1001,'Ergebnis (detailliert)'!$B$17:$B$300))</f>
        <v/>
      </c>
      <c r="K596" s="13" t="str">
        <f>IFERROR(IF(B596="","",J596*'Ergebnis (detailliert)'!G596/'Ergebnis (detailliert)'!F596),0)</f>
        <v/>
      </c>
      <c r="L596" s="56" t="str">
        <f t="shared" si="9"/>
        <v/>
      </c>
      <c r="M596" s="57" t="str">
        <f>IF(B596="","",IF(LOOKUP(B596,Stammdaten!$A$17:$A$1001,Stammdaten!$G$17:$G$1001)="Nein",0,IF(ISBLANK(Beladung!B596),"",ROUND(MIN(G596,K596)*-1,2))))</f>
        <v/>
      </c>
    </row>
    <row r="597" spans="1:13" x14ac:dyDescent="0.25">
      <c r="A597" s="142" t="str">
        <f>_xlfn.IFNA(VLOOKUP(B597,Stammdaten!$A$17:$B$300,2,FALSE),"")</f>
        <v/>
      </c>
      <c r="B597" s="125" t="str">
        <f>IF(Beladung!B597="","",Beladung!B597)</f>
        <v/>
      </c>
      <c r="C597" s="124" t="str">
        <f>IF(Beladung!C597="","",Beladung!C597)</f>
        <v/>
      </c>
      <c r="D597" s="87" t="str">
        <f>IF(ISBLANK(Beladung!B597),"",SUMIFS(Beladung!$D$17:$D$300,Beladung!$B$17:$B$300,B597))</f>
        <v/>
      </c>
      <c r="E597" s="66" t="str">
        <f>IF(ISBLANK(Beladung!B597),"",Beladung!D597)</f>
        <v/>
      </c>
      <c r="F597" s="88" t="str">
        <f>IF(ISBLANK(Beladung!B597),"",SUMIFS(Beladung!$F$17:$F$1001,Beladung!$B$17:$B$1001,'Ergebnis (detailliert)'!B597))</f>
        <v/>
      </c>
      <c r="G597" s="67" t="str">
        <f>IF(ISBLANK(Beladung!B597),"",Beladung!F597)</f>
        <v/>
      </c>
      <c r="H597" s="88" t="str">
        <f>IF(ISBLANK(Beladung!B597),"",SUMIFS(Entladung!$D$17:$D$1001,Entladung!$B$17:$B$1001,'Ergebnis (detailliert)'!B597))</f>
        <v/>
      </c>
      <c r="I597" s="89" t="str">
        <f>IF(ISBLANK(Entladung!B597),"",Entladung!D597)</f>
        <v/>
      </c>
      <c r="J597" s="88" t="str">
        <f>IF(ISBLANK(Beladung!B597),"",SUMIFS(Entladung!$F$17:$F$1001,Entladung!$B$17:$B$1001,'Ergebnis (detailliert)'!$B$17:$B$300))</f>
        <v/>
      </c>
      <c r="K597" s="13" t="str">
        <f>IFERROR(IF(B597="","",J597*'Ergebnis (detailliert)'!G597/'Ergebnis (detailliert)'!F597),0)</f>
        <v/>
      </c>
      <c r="L597" s="56" t="str">
        <f t="shared" si="9"/>
        <v/>
      </c>
      <c r="M597" s="57" t="str">
        <f>IF(B597="","",IF(LOOKUP(B597,Stammdaten!$A$17:$A$1001,Stammdaten!$G$17:$G$1001)="Nein",0,IF(ISBLANK(Beladung!B597),"",ROUND(MIN(G597,K597)*-1,2))))</f>
        <v/>
      </c>
    </row>
    <row r="598" spans="1:13" x14ac:dyDescent="0.25">
      <c r="A598" s="142" t="str">
        <f>_xlfn.IFNA(VLOOKUP(B598,Stammdaten!$A$17:$B$300,2,FALSE),"")</f>
        <v/>
      </c>
      <c r="B598" s="125" t="str">
        <f>IF(Beladung!B598="","",Beladung!B598)</f>
        <v/>
      </c>
      <c r="C598" s="124" t="str">
        <f>IF(Beladung!C598="","",Beladung!C598)</f>
        <v/>
      </c>
      <c r="D598" s="87" t="str">
        <f>IF(ISBLANK(Beladung!B598),"",SUMIFS(Beladung!$D$17:$D$300,Beladung!$B$17:$B$300,B598))</f>
        <v/>
      </c>
      <c r="E598" s="66" t="str">
        <f>IF(ISBLANK(Beladung!B598),"",Beladung!D598)</f>
        <v/>
      </c>
      <c r="F598" s="88" t="str">
        <f>IF(ISBLANK(Beladung!B598),"",SUMIFS(Beladung!$F$17:$F$1001,Beladung!$B$17:$B$1001,'Ergebnis (detailliert)'!B598))</f>
        <v/>
      </c>
      <c r="G598" s="67" t="str">
        <f>IF(ISBLANK(Beladung!B598),"",Beladung!F598)</f>
        <v/>
      </c>
      <c r="H598" s="88" t="str">
        <f>IF(ISBLANK(Beladung!B598),"",SUMIFS(Entladung!$D$17:$D$1001,Entladung!$B$17:$B$1001,'Ergebnis (detailliert)'!B598))</f>
        <v/>
      </c>
      <c r="I598" s="89" t="str">
        <f>IF(ISBLANK(Entladung!B598),"",Entladung!D598)</f>
        <v/>
      </c>
      <c r="J598" s="88" t="str">
        <f>IF(ISBLANK(Beladung!B598),"",SUMIFS(Entladung!$F$17:$F$1001,Entladung!$B$17:$B$1001,'Ergebnis (detailliert)'!$B$17:$B$300))</f>
        <v/>
      </c>
      <c r="K598" s="13" t="str">
        <f>IFERROR(IF(B598="","",J598*'Ergebnis (detailliert)'!G598/'Ergebnis (detailliert)'!F598),0)</f>
        <v/>
      </c>
      <c r="L598" s="56" t="str">
        <f t="shared" si="9"/>
        <v/>
      </c>
      <c r="M598" s="57" t="str">
        <f>IF(B598="","",IF(LOOKUP(B598,Stammdaten!$A$17:$A$1001,Stammdaten!$G$17:$G$1001)="Nein",0,IF(ISBLANK(Beladung!B598),"",ROUND(MIN(G598,K598)*-1,2))))</f>
        <v/>
      </c>
    </row>
    <row r="599" spans="1:13" x14ac:dyDescent="0.25">
      <c r="A599" s="142" t="str">
        <f>_xlfn.IFNA(VLOOKUP(B599,Stammdaten!$A$17:$B$300,2,FALSE),"")</f>
        <v/>
      </c>
      <c r="B599" s="125" t="str">
        <f>IF(Beladung!B599="","",Beladung!B599)</f>
        <v/>
      </c>
      <c r="C599" s="124" t="str">
        <f>IF(Beladung!C599="","",Beladung!C599)</f>
        <v/>
      </c>
      <c r="D599" s="87" t="str">
        <f>IF(ISBLANK(Beladung!B599),"",SUMIFS(Beladung!$D$17:$D$300,Beladung!$B$17:$B$300,B599))</f>
        <v/>
      </c>
      <c r="E599" s="66" t="str">
        <f>IF(ISBLANK(Beladung!B599),"",Beladung!D599)</f>
        <v/>
      </c>
      <c r="F599" s="88" t="str">
        <f>IF(ISBLANK(Beladung!B599),"",SUMIFS(Beladung!$F$17:$F$1001,Beladung!$B$17:$B$1001,'Ergebnis (detailliert)'!B599))</f>
        <v/>
      </c>
      <c r="G599" s="67" t="str">
        <f>IF(ISBLANK(Beladung!B599),"",Beladung!F599)</f>
        <v/>
      </c>
      <c r="H599" s="88" t="str">
        <f>IF(ISBLANK(Beladung!B599),"",SUMIFS(Entladung!$D$17:$D$1001,Entladung!$B$17:$B$1001,'Ergebnis (detailliert)'!B599))</f>
        <v/>
      </c>
      <c r="I599" s="89" t="str">
        <f>IF(ISBLANK(Entladung!B599),"",Entladung!D599)</f>
        <v/>
      </c>
      <c r="J599" s="88" t="str">
        <f>IF(ISBLANK(Beladung!B599),"",SUMIFS(Entladung!$F$17:$F$1001,Entladung!$B$17:$B$1001,'Ergebnis (detailliert)'!$B$17:$B$300))</f>
        <v/>
      </c>
      <c r="K599" s="13" t="str">
        <f>IFERROR(IF(B599="","",J599*'Ergebnis (detailliert)'!G599/'Ergebnis (detailliert)'!F599),0)</f>
        <v/>
      </c>
      <c r="L599" s="56" t="str">
        <f t="shared" si="9"/>
        <v/>
      </c>
      <c r="M599" s="57" t="str">
        <f>IF(B599="","",IF(LOOKUP(B599,Stammdaten!$A$17:$A$1001,Stammdaten!$G$17:$G$1001)="Nein",0,IF(ISBLANK(Beladung!B599),"",ROUND(MIN(G599,K599)*-1,2))))</f>
        <v/>
      </c>
    </row>
    <row r="600" spans="1:13" x14ac:dyDescent="0.25">
      <c r="A600" s="142" t="str">
        <f>_xlfn.IFNA(VLOOKUP(B600,Stammdaten!$A$17:$B$300,2,FALSE),"")</f>
        <v/>
      </c>
      <c r="B600" s="125" t="str">
        <f>IF(Beladung!B600="","",Beladung!B600)</f>
        <v/>
      </c>
      <c r="C600" s="124" t="str">
        <f>IF(Beladung!C600="","",Beladung!C600)</f>
        <v/>
      </c>
      <c r="D600" s="87" t="str">
        <f>IF(ISBLANK(Beladung!B600),"",SUMIFS(Beladung!$D$17:$D$300,Beladung!$B$17:$B$300,B600))</f>
        <v/>
      </c>
      <c r="E600" s="66" t="str">
        <f>IF(ISBLANK(Beladung!B600),"",Beladung!D600)</f>
        <v/>
      </c>
      <c r="F600" s="88" t="str">
        <f>IF(ISBLANK(Beladung!B600),"",SUMIFS(Beladung!$F$17:$F$1001,Beladung!$B$17:$B$1001,'Ergebnis (detailliert)'!B600))</f>
        <v/>
      </c>
      <c r="G600" s="67" t="str">
        <f>IF(ISBLANK(Beladung!B600),"",Beladung!F600)</f>
        <v/>
      </c>
      <c r="H600" s="88" t="str">
        <f>IF(ISBLANK(Beladung!B600),"",SUMIFS(Entladung!$D$17:$D$1001,Entladung!$B$17:$B$1001,'Ergebnis (detailliert)'!B600))</f>
        <v/>
      </c>
      <c r="I600" s="89" t="str">
        <f>IF(ISBLANK(Entladung!B600),"",Entladung!D600)</f>
        <v/>
      </c>
      <c r="J600" s="88" t="str">
        <f>IF(ISBLANK(Beladung!B600),"",SUMIFS(Entladung!$F$17:$F$1001,Entladung!$B$17:$B$1001,'Ergebnis (detailliert)'!$B$17:$B$300))</f>
        <v/>
      </c>
      <c r="K600" s="13" t="str">
        <f>IFERROR(IF(B600="","",J600*'Ergebnis (detailliert)'!G600/'Ergebnis (detailliert)'!F600),0)</f>
        <v/>
      </c>
      <c r="L600" s="56" t="str">
        <f t="shared" si="9"/>
        <v/>
      </c>
      <c r="M600" s="57" t="str">
        <f>IF(B600="","",IF(LOOKUP(B600,Stammdaten!$A$17:$A$1001,Stammdaten!$G$17:$G$1001)="Nein",0,IF(ISBLANK(Beladung!B600),"",ROUND(MIN(G600,K600)*-1,2))))</f>
        <v/>
      </c>
    </row>
    <row r="601" spans="1:13" x14ac:dyDescent="0.25">
      <c r="A601" s="142" t="str">
        <f>_xlfn.IFNA(VLOOKUP(B601,Stammdaten!$A$17:$B$300,2,FALSE),"")</f>
        <v/>
      </c>
      <c r="B601" s="125" t="str">
        <f>IF(Beladung!B601="","",Beladung!B601)</f>
        <v/>
      </c>
      <c r="C601" s="124" t="str">
        <f>IF(Beladung!C601="","",Beladung!C601)</f>
        <v/>
      </c>
      <c r="D601" s="87" t="str">
        <f>IF(ISBLANK(Beladung!B601),"",SUMIFS(Beladung!$D$17:$D$300,Beladung!$B$17:$B$300,B601))</f>
        <v/>
      </c>
      <c r="E601" s="66" t="str">
        <f>IF(ISBLANK(Beladung!B601),"",Beladung!D601)</f>
        <v/>
      </c>
      <c r="F601" s="88" t="str">
        <f>IF(ISBLANK(Beladung!B601),"",SUMIFS(Beladung!$F$17:$F$1001,Beladung!$B$17:$B$1001,'Ergebnis (detailliert)'!B601))</f>
        <v/>
      </c>
      <c r="G601" s="67" t="str">
        <f>IF(ISBLANK(Beladung!B601),"",Beladung!F601)</f>
        <v/>
      </c>
      <c r="H601" s="88" t="str">
        <f>IF(ISBLANK(Beladung!B601),"",SUMIFS(Entladung!$D$17:$D$1001,Entladung!$B$17:$B$1001,'Ergebnis (detailliert)'!B601))</f>
        <v/>
      </c>
      <c r="I601" s="89" t="str">
        <f>IF(ISBLANK(Entladung!B601),"",Entladung!D601)</f>
        <v/>
      </c>
      <c r="J601" s="88" t="str">
        <f>IF(ISBLANK(Beladung!B601),"",SUMIFS(Entladung!$F$17:$F$1001,Entladung!$B$17:$B$1001,'Ergebnis (detailliert)'!$B$17:$B$300))</f>
        <v/>
      </c>
      <c r="K601" s="13" t="str">
        <f>IFERROR(IF(B601="","",J601*'Ergebnis (detailliert)'!G601/'Ergebnis (detailliert)'!F601),0)</f>
        <v/>
      </c>
      <c r="L601" s="56" t="str">
        <f t="shared" si="9"/>
        <v/>
      </c>
      <c r="M601" s="57" t="str">
        <f>IF(B601="","",IF(LOOKUP(B601,Stammdaten!$A$17:$A$1001,Stammdaten!$G$17:$G$1001)="Nein",0,IF(ISBLANK(Beladung!B601),"",ROUND(MIN(G601,K601)*-1,2))))</f>
        <v/>
      </c>
    </row>
    <row r="602" spans="1:13" x14ac:dyDescent="0.25">
      <c r="A602" s="142" t="str">
        <f>_xlfn.IFNA(VLOOKUP(B602,Stammdaten!$A$17:$B$300,2,FALSE),"")</f>
        <v/>
      </c>
      <c r="B602" s="125" t="str">
        <f>IF(Beladung!B602="","",Beladung!B602)</f>
        <v/>
      </c>
      <c r="C602" s="124" t="str">
        <f>IF(Beladung!C602="","",Beladung!C602)</f>
        <v/>
      </c>
      <c r="D602" s="87" t="str">
        <f>IF(ISBLANK(Beladung!B602),"",SUMIFS(Beladung!$D$17:$D$300,Beladung!$B$17:$B$300,B602))</f>
        <v/>
      </c>
      <c r="E602" s="66" t="str">
        <f>IF(ISBLANK(Beladung!B602),"",Beladung!D602)</f>
        <v/>
      </c>
      <c r="F602" s="88" t="str">
        <f>IF(ISBLANK(Beladung!B602),"",SUMIFS(Beladung!$F$17:$F$1001,Beladung!$B$17:$B$1001,'Ergebnis (detailliert)'!B602))</f>
        <v/>
      </c>
      <c r="G602" s="67" t="str">
        <f>IF(ISBLANK(Beladung!B602),"",Beladung!F602)</f>
        <v/>
      </c>
      <c r="H602" s="88" t="str">
        <f>IF(ISBLANK(Beladung!B602),"",SUMIFS(Entladung!$D$17:$D$1001,Entladung!$B$17:$B$1001,'Ergebnis (detailliert)'!B602))</f>
        <v/>
      </c>
      <c r="I602" s="89" t="str">
        <f>IF(ISBLANK(Entladung!B602),"",Entladung!D602)</f>
        <v/>
      </c>
      <c r="J602" s="88" t="str">
        <f>IF(ISBLANK(Beladung!B602),"",SUMIFS(Entladung!$F$17:$F$1001,Entladung!$B$17:$B$1001,'Ergebnis (detailliert)'!$B$17:$B$300))</f>
        <v/>
      </c>
      <c r="K602" s="13" t="str">
        <f>IFERROR(IF(B602="","",J602*'Ergebnis (detailliert)'!G602/'Ergebnis (detailliert)'!F602),0)</f>
        <v/>
      </c>
      <c r="L602" s="56" t="str">
        <f t="shared" si="9"/>
        <v/>
      </c>
      <c r="M602" s="57" t="str">
        <f>IF(B602="","",IF(LOOKUP(B602,Stammdaten!$A$17:$A$1001,Stammdaten!$G$17:$G$1001)="Nein",0,IF(ISBLANK(Beladung!B602),"",ROUND(MIN(G602,K602)*-1,2))))</f>
        <v/>
      </c>
    </row>
    <row r="603" spans="1:13" x14ac:dyDescent="0.25">
      <c r="A603" s="142" t="str">
        <f>_xlfn.IFNA(VLOOKUP(B603,Stammdaten!$A$17:$B$300,2,FALSE),"")</f>
        <v/>
      </c>
      <c r="B603" s="125" t="str">
        <f>IF(Beladung!B603="","",Beladung!B603)</f>
        <v/>
      </c>
      <c r="C603" s="124" t="str">
        <f>IF(Beladung!C603="","",Beladung!C603)</f>
        <v/>
      </c>
      <c r="D603" s="87" t="str">
        <f>IF(ISBLANK(Beladung!B603),"",SUMIFS(Beladung!$D$17:$D$300,Beladung!$B$17:$B$300,B603))</f>
        <v/>
      </c>
      <c r="E603" s="66" t="str">
        <f>IF(ISBLANK(Beladung!B603),"",Beladung!D603)</f>
        <v/>
      </c>
      <c r="F603" s="88" t="str">
        <f>IF(ISBLANK(Beladung!B603),"",SUMIFS(Beladung!$F$17:$F$1001,Beladung!$B$17:$B$1001,'Ergebnis (detailliert)'!B603))</f>
        <v/>
      </c>
      <c r="G603" s="67" t="str">
        <f>IF(ISBLANK(Beladung!B603),"",Beladung!F603)</f>
        <v/>
      </c>
      <c r="H603" s="88" t="str">
        <f>IF(ISBLANK(Beladung!B603),"",SUMIFS(Entladung!$D$17:$D$1001,Entladung!$B$17:$B$1001,'Ergebnis (detailliert)'!B603))</f>
        <v/>
      </c>
      <c r="I603" s="89" t="str">
        <f>IF(ISBLANK(Entladung!B603),"",Entladung!D603)</f>
        <v/>
      </c>
      <c r="J603" s="88" t="str">
        <f>IF(ISBLANK(Beladung!B603),"",SUMIFS(Entladung!$F$17:$F$1001,Entladung!$B$17:$B$1001,'Ergebnis (detailliert)'!$B$17:$B$300))</f>
        <v/>
      </c>
      <c r="K603" s="13" t="str">
        <f>IFERROR(IF(B603="","",J603*'Ergebnis (detailliert)'!G603/'Ergebnis (detailliert)'!F603),0)</f>
        <v/>
      </c>
      <c r="L603" s="56" t="str">
        <f t="shared" si="9"/>
        <v/>
      </c>
      <c r="M603" s="57" t="str">
        <f>IF(B603="","",IF(LOOKUP(B603,Stammdaten!$A$17:$A$1001,Stammdaten!$G$17:$G$1001)="Nein",0,IF(ISBLANK(Beladung!B603),"",ROUND(MIN(G603,K603)*-1,2))))</f>
        <v/>
      </c>
    </row>
    <row r="604" spans="1:13" x14ac:dyDescent="0.25">
      <c r="A604" s="142" t="str">
        <f>_xlfn.IFNA(VLOOKUP(B604,Stammdaten!$A$17:$B$300,2,FALSE),"")</f>
        <v/>
      </c>
      <c r="B604" s="125" t="str">
        <f>IF(Beladung!B604="","",Beladung!B604)</f>
        <v/>
      </c>
      <c r="C604" s="124" t="str">
        <f>IF(Beladung!C604="","",Beladung!C604)</f>
        <v/>
      </c>
      <c r="D604" s="87" t="str">
        <f>IF(ISBLANK(Beladung!B604),"",SUMIFS(Beladung!$D$17:$D$300,Beladung!$B$17:$B$300,B604))</f>
        <v/>
      </c>
      <c r="E604" s="66" t="str">
        <f>IF(ISBLANK(Beladung!B604),"",Beladung!D604)</f>
        <v/>
      </c>
      <c r="F604" s="88" t="str">
        <f>IF(ISBLANK(Beladung!B604),"",SUMIFS(Beladung!$F$17:$F$1001,Beladung!$B$17:$B$1001,'Ergebnis (detailliert)'!B604))</f>
        <v/>
      </c>
      <c r="G604" s="67" t="str">
        <f>IF(ISBLANK(Beladung!B604),"",Beladung!F604)</f>
        <v/>
      </c>
      <c r="H604" s="88" t="str">
        <f>IF(ISBLANK(Beladung!B604),"",SUMIFS(Entladung!$D$17:$D$1001,Entladung!$B$17:$B$1001,'Ergebnis (detailliert)'!B604))</f>
        <v/>
      </c>
      <c r="I604" s="89" t="str">
        <f>IF(ISBLANK(Entladung!B604),"",Entladung!D604)</f>
        <v/>
      </c>
      <c r="J604" s="88" t="str">
        <f>IF(ISBLANK(Beladung!B604),"",SUMIFS(Entladung!$F$17:$F$1001,Entladung!$B$17:$B$1001,'Ergebnis (detailliert)'!$B$17:$B$300))</f>
        <v/>
      </c>
      <c r="K604" s="13" t="str">
        <f>IFERROR(IF(B604="","",J604*'Ergebnis (detailliert)'!G604/'Ergebnis (detailliert)'!F604),0)</f>
        <v/>
      </c>
      <c r="L604" s="56" t="str">
        <f t="shared" si="9"/>
        <v/>
      </c>
      <c r="M604" s="57" t="str">
        <f>IF(B604="","",IF(LOOKUP(B604,Stammdaten!$A$17:$A$1001,Stammdaten!$G$17:$G$1001)="Nein",0,IF(ISBLANK(Beladung!B604),"",ROUND(MIN(G604,K604)*-1,2))))</f>
        <v/>
      </c>
    </row>
    <row r="605" spans="1:13" x14ac:dyDescent="0.25">
      <c r="A605" s="142" t="str">
        <f>_xlfn.IFNA(VLOOKUP(B605,Stammdaten!$A$17:$B$300,2,FALSE),"")</f>
        <v/>
      </c>
      <c r="B605" s="125" t="str">
        <f>IF(Beladung!B605="","",Beladung!B605)</f>
        <v/>
      </c>
      <c r="C605" s="124" t="str">
        <f>IF(Beladung!C605="","",Beladung!C605)</f>
        <v/>
      </c>
      <c r="D605" s="87" t="str">
        <f>IF(ISBLANK(Beladung!B605),"",SUMIFS(Beladung!$D$17:$D$300,Beladung!$B$17:$B$300,B605))</f>
        <v/>
      </c>
      <c r="E605" s="66" t="str">
        <f>IF(ISBLANK(Beladung!B605),"",Beladung!D605)</f>
        <v/>
      </c>
      <c r="F605" s="88" t="str">
        <f>IF(ISBLANK(Beladung!B605),"",SUMIFS(Beladung!$F$17:$F$1001,Beladung!$B$17:$B$1001,'Ergebnis (detailliert)'!B605))</f>
        <v/>
      </c>
      <c r="G605" s="67" t="str">
        <f>IF(ISBLANK(Beladung!B605),"",Beladung!F605)</f>
        <v/>
      </c>
      <c r="H605" s="88" t="str">
        <f>IF(ISBLANK(Beladung!B605),"",SUMIFS(Entladung!$D$17:$D$1001,Entladung!$B$17:$B$1001,'Ergebnis (detailliert)'!B605))</f>
        <v/>
      </c>
      <c r="I605" s="89" t="str">
        <f>IF(ISBLANK(Entladung!B605),"",Entladung!D605)</f>
        <v/>
      </c>
      <c r="J605" s="88" t="str">
        <f>IF(ISBLANK(Beladung!B605),"",SUMIFS(Entladung!$F$17:$F$1001,Entladung!$B$17:$B$1001,'Ergebnis (detailliert)'!$B$17:$B$300))</f>
        <v/>
      </c>
      <c r="K605" s="13" t="str">
        <f>IFERROR(IF(B605="","",J605*'Ergebnis (detailliert)'!G605/'Ergebnis (detailliert)'!F605),0)</f>
        <v/>
      </c>
      <c r="L605" s="56" t="str">
        <f t="shared" si="9"/>
        <v/>
      </c>
      <c r="M605" s="57" t="str">
        <f>IF(B605="","",IF(LOOKUP(B605,Stammdaten!$A$17:$A$1001,Stammdaten!$G$17:$G$1001)="Nein",0,IF(ISBLANK(Beladung!B605),"",ROUND(MIN(G605,K605)*-1,2))))</f>
        <v/>
      </c>
    </row>
    <row r="606" spans="1:13" x14ac:dyDescent="0.25">
      <c r="A606" s="142" t="str">
        <f>_xlfn.IFNA(VLOOKUP(B606,Stammdaten!$A$17:$B$300,2,FALSE),"")</f>
        <v/>
      </c>
      <c r="B606" s="125" t="str">
        <f>IF(Beladung!B606="","",Beladung!B606)</f>
        <v/>
      </c>
      <c r="C606" s="124" t="str">
        <f>IF(Beladung!C606="","",Beladung!C606)</f>
        <v/>
      </c>
      <c r="D606" s="87" t="str">
        <f>IF(ISBLANK(Beladung!B606),"",SUMIFS(Beladung!$D$17:$D$300,Beladung!$B$17:$B$300,B606))</f>
        <v/>
      </c>
      <c r="E606" s="66" t="str">
        <f>IF(ISBLANK(Beladung!B606),"",Beladung!D606)</f>
        <v/>
      </c>
      <c r="F606" s="88" t="str">
        <f>IF(ISBLANK(Beladung!B606),"",SUMIFS(Beladung!$F$17:$F$1001,Beladung!$B$17:$B$1001,'Ergebnis (detailliert)'!B606))</f>
        <v/>
      </c>
      <c r="G606" s="67" t="str">
        <f>IF(ISBLANK(Beladung!B606),"",Beladung!F606)</f>
        <v/>
      </c>
      <c r="H606" s="88" t="str">
        <f>IF(ISBLANK(Beladung!B606),"",SUMIFS(Entladung!$D$17:$D$1001,Entladung!$B$17:$B$1001,'Ergebnis (detailliert)'!B606))</f>
        <v/>
      </c>
      <c r="I606" s="89" t="str">
        <f>IF(ISBLANK(Entladung!B606),"",Entladung!D606)</f>
        <v/>
      </c>
      <c r="J606" s="88" t="str">
        <f>IF(ISBLANK(Beladung!B606),"",SUMIFS(Entladung!$F$17:$F$1001,Entladung!$B$17:$B$1001,'Ergebnis (detailliert)'!$B$17:$B$300))</f>
        <v/>
      </c>
      <c r="K606" s="13" t="str">
        <f>IFERROR(IF(B606="","",J606*'Ergebnis (detailliert)'!G606/'Ergebnis (detailliert)'!F606),0)</f>
        <v/>
      </c>
      <c r="L606" s="56" t="str">
        <f t="shared" si="9"/>
        <v/>
      </c>
      <c r="M606" s="57" t="str">
        <f>IF(B606="","",IF(LOOKUP(B606,Stammdaten!$A$17:$A$1001,Stammdaten!$G$17:$G$1001)="Nein",0,IF(ISBLANK(Beladung!B606),"",ROUND(MIN(G606,K606)*-1,2))))</f>
        <v/>
      </c>
    </row>
    <row r="607" spans="1:13" x14ac:dyDescent="0.25">
      <c r="A607" s="142" t="str">
        <f>_xlfn.IFNA(VLOOKUP(B607,Stammdaten!$A$17:$B$300,2,FALSE),"")</f>
        <v/>
      </c>
      <c r="B607" s="125" t="str">
        <f>IF(Beladung!B607="","",Beladung!B607)</f>
        <v/>
      </c>
      <c r="C607" s="124" t="str">
        <f>IF(Beladung!C607="","",Beladung!C607)</f>
        <v/>
      </c>
      <c r="D607" s="87" t="str">
        <f>IF(ISBLANK(Beladung!B607),"",SUMIFS(Beladung!$D$17:$D$300,Beladung!$B$17:$B$300,B607))</f>
        <v/>
      </c>
      <c r="E607" s="66" t="str">
        <f>IF(ISBLANK(Beladung!B607),"",Beladung!D607)</f>
        <v/>
      </c>
      <c r="F607" s="88" t="str">
        <f>IF(ISBLANK(Beladung!B607),"",SUMIFS(Beladung!$F$17:$F$1001,Beladung!$B$17:$B$1001,'Ergebnis (detailliert)'!B607))</f>
        <v/>
      </c>
      <c r="G607" s="67" t="str">
        <f>IF(ISBLANK(Beladung!B607),"",Beladung!F607)</f>
        <v/>
      </c>
      <c r="H607" s="88" t="str">
        <f>IF(ISBLANK(Beladung!B607),"",SUMIFS(Entladung!$D$17:$D$1001,Entladung!$B$17:$B$1001,'Ergebnis (detailliert)'!B607))</f>
        <v/>
      </c>
      <c r="I607" s="89" t="str">
        <f>IF(ISBLANK(Entladung!B607),"",Entladung!D607)</f>
        <v/>
      </c>
      <c r="J607" s="88" t="str">
        <f>IF(ISBLANK(Beladung!B607),"",SUMIFS(Entladung!$F$17:$F$1001,Entladung!$B$17:$B$1001,'Ergebnis (detailliert)'!$B$17:$B$300))</f>
        <v/>
      </c>
      <c r="K607" s="13" t="str">
        <f>IFERROR(IF(B607="","",J607*'Ergebnis (detailliert)'!G607/'Ergebnis (detailliert)'!F607),0)</f>
        <v/>
      </c>
      <c r="L607" s="56" t="str">
        <f t="shared" si="9"/>
        <v/>
      </c>
      <c r="M607" s="57" t="str">
        <f>IF(B607="","",IF(LOOKUP(B607,Stammdaten!$A$17:$A$1001,Stammdaten!$G$17:$G$1001)="Nein",0,IF(ISBLANK(Beladung!B607),"",ROUND(MIN(G607,K607)*-1,2))))</f>
        <v/>
      </c>
    </row>
    <row r="608" spans="1:13" x14ac:dyDescent="0.25">
      <c r="A608" s="142" t="str">
        <f>_xlfn.IFNA(VLOOKUP(B608,Stammdaten!$A$17:$B$300,2,FALSE),"")</f>
        <v/>
      </c>
      <c r="B608" s="125" t="str">
        <f>IF(Beladung!B608="","",Beladung!B608)</f>
        <v/>
      </c>
      <c r="C608" s="124" t="str">
        <f>IF(Beladung!C608="","",Beladung!C608)</f>
        <v/>
      </c>
      <c r="D608" s="87" t="str">
        <f>IF(ISBLANK(Beladung!B608),"",SUMIFS(Beladung!$D$17:$D$300,Beladung!$B$17:$B$300,B608))</f>
        <v/>
      </c>
      <c r="E608" s="66" t="str">
        <f>IF(ISBLANK(Beladung!B608),"",Beladung!D608)</f>
        <v/>
      </c>
      <c r="F608" s="88" t="str">
        <f>IF(ISBLANK(Beladung!B608),"",SUMIFS(Beladung!$F$17:$F$1001,Beladung!$B$17:$B$1001,'Ergebnis (detailliert)'!B608))</f>
        <v/>
      </c>
      <c r="G608" s="67" t="str">
        <f>IF(ISBLANK(Beladung!B608),"",Beladung!F608)</f>
        <v/>
      </c>
      <c r="H608" s="88" t="str">
        <f>IF(ISBLANK(Beladung!B608),"",SUMIFS(Entladung!$D$17:$D$1001,Entladung!$B$17:$B$1001,'Ergebnis (detailliert)'!B608))</f>
        <v/>
      </c>
      <c r="I608" s="89" t="str">
        <f>IF(ISBLANK(Entladung!B608),"",Entladung!D608)</f>
        <v/>
      </c>
      <c r="J608" s="88" t="str">
        <f>IF(ISBLANK(Beladung!B608),"",SUMIFS(Entladung!$F$17:$F$1001,Entladung!$B$17:$B$1001,'Ergebnis (detailliert)'!$B$17:$B$300))</f>
        <v/>
      </c>
      <c r="K608" s="13" t="str">
        <f>IFERROR(IF(B608="","",J608*'Ergebnis (detailliert)'!G608/'Ergebnis (detailliert)'!F608),0)</f>
        <v/>
      </c>
      <c r="L608" s="56" t="str">
        <f t="shared" si="9"/>
        <v/>
      </c>
      <c r="M608" s="57" t="str">
        <f>IF(B608="","",IF(LOOKUP(B608,Stammdaten!$A$17:$A$1001,Stammdaten!$G$17:$G$1001)="Nein",0,IF(ISBLANK(Beladung!B608),"",ROUND(MIN(G608,K608)*-1,2))))</f>
        <v/>
      </c>
    </row>
    <row r="609" spans="1:13" x14ac:dyDescent="0.25">
      <c r="A609" s="142" t="str">
        <f>_xlfn.IFNA(VLOOKUP(B609,Stammdaten!$A$17:$B$300,2,FALSE),"")</f>
        <v/>
      </c>
      <c r="B609" s="125" t="str">
        <f>IF(Beladung!B609="","",Beladung!B609)</f>
        <v/>
      </c>
      <c r="C609" s="124" t="str">
        <f>IF(Beladung!C609="","",Beladung!C609)</f>
        <v/>
      </c>
      <c r="D609" s="87" t="str">
        <f>IF(ISBLANK(Beladung!B609),"",SUMIFS(Beladung!$D$17:$D$300,Beladung!$B$17:$B$300,B609))</f>
        <v/>
      </c>
      <c r="E609" s="66" t="str">
        <f>IF(ISBLANK(Beladung!B609),"",Beladung!D609)</f>
        <v/>
      </c>
      <c r="F609" s="88" t="str">
        <f>IF(ISBLANK(Beladung!B609),"",SUMIFS(Beladung!$F$17:$F$1001,Beladung!$B$17:$B$1001,'Ergebnis (detailliert)'!B609))</f>
        <v/>
      </c>
      <c r="G609" s="67" t="str">
        <f>IF(ISBLANK(Beladung!B609),"",Beladung!F609)</f>
        <v/>
      </c>
      <c r="H609" s="88" t="str">
        <f>IF(ISBLANK(Beladung!B609),"",SUMIFS(Entladung!$D$17:$D$1001,Entladung!$B$17:$B$1001,'Ergebnis (detailliert)'!B609))</f>
        <v/>
      </c>
      <c r="I609" s="89" t="str">
        <f>IF(ISBLANK(Entladung!B609),"",Entladung!D609)</f>
        <v/>
      </c>
      <c r="J609" s="88" t="str">
        <f>IF(ISBLANK(Beladung!B609),"",SUMIFS(Entladung!$F$17:$F$1001,Entladung!$B$17:$B$1001,'Ergebnis (detailliert)'!$B$17:$B$300))</f>
        <v/>
      </c>
      <c r="K609" s="13" t="str">
        <f>IFERROR(IF(B609="","",J609*'Ergebnis (detailliert)'!G609/'Ergebnis (detailliert)'!F609),0)</f>
        <v/>
      </c>
      <c r="L609" s="56" t="str">
        <f t="shared" si="9"/>
        <v/>
      </c>
      <c r="M609" s="57" t="str">
        <f>IF(B609="","",IF(LOOKUP(B609,Stammdaten!$A$17:$A$1001,Stammdaten!$G$17:$G$1001)="Nein",0,IF(ISBLANK(Beladung!B609),"",ROUND(MIN(G609,K609)*-1,2))))</f>
        <v/>
      </c>
    </row>
    <row r="610" spans="1:13" x14ac:dyDescent="0.25">
      <c r="A610" s="142" t="str">
        <f>_xlfn.IFNA(VLOOKUP(B610,Stammdaten!$A$17:$B$300,2,FALSE),"")</f>
        <v/>
      </c>
      <c r="B610" s="125" t="str">
        <f>IF(Beladung!B610="","",Beladung!B610)</f>
        <v/>
      </c>
      <c r="C610" s="124" t="str">
        <f>IF(Beladung!C610="","",Beladung!C610)</f>
        <v/>
      </c>
      <c r="D610" s="87" t="str">
        <f>IF(ISBLANK(Beladung!B610),"",SUMIFS(Beladung!$D$17:$D$300,Beladung!$B$17:$B$300,B610))</f>
        <v/>
      </c>
      <c r="E610" s="66" t="str">
        <f>IF(ISBLANK(Beladung!B610),"",Beladung!D610)</f>
        <v/>
      </c>
      <c r="F610" s="88" t="str">
        <f>IF(ISBLANK(Beladung!B610),"",SUMIFS(Beladung!$F$17:$F$1001,Beladung!$B$17:$B$1001,'Ergebnis (detailliert)'!B610))</f>
        <v/>
      </c>
      <c r="G610" s="67" t="str">
        <f>IF(ISBLANK(Beladung!B610),"",Beladung!F610)</f>
        <v/>
      </c>
      <c r="H610" s="88" t="str">
        <f>IF(ISBLANK(Beladung!B610),"",SUMIFS(Entladung!$D$17:$D$1001,Entladung!$B$17:$B$1001,'Ergebnis (detailliert)'!B610))</f>
        <v/>
      </c>
      <c r="I610" s="89" t="str">
        <f>IF(ISBLANK(Entladung!B610),"",Entladung!D610)</f>
        <v/>
      </c>
      <c r="J610" s="88" t="str">
        <f>IF(ISBLANK(Beladung!B610),"",SUMIFS(Entladung!$F$17:$F$1001,Entladung!$B$17:$B$1001,'Ergebnis (detailliert)'!$B$17:$B$300))</f>
        <v/>
      </c>
      <c r="K610" s="13" t="str">
        <f>IFERROR(IF(B610="","",J610*'Ergebnis (detailliert)'!G610/'Ergebnis (detailliert)'!F610),0)</f>
        <v/>
      </c>
      <c r="L610" s="56" t="str">
        <f t="shared" si="9"/>
        <v/>
      </c>
      <c r="M610" s="57" t="str">
        <f>IF(B610="","",IF(LOOKUP(B610,Stammdaten!$A$17:$A$1001,Stammdaten!$G$17:$G$1001)="Nein",0,IF(ISBLANK(Beladung!B610),"",ROUND(MIN(G610,K610)*-1,2))))</f>
        <v/>
      </c>
    </row>
    <row r="611" spans="1:13" x14ac:dyDescent="0.25">
      <c r="A611" s="142" t="str">
        <f>_xlfn.IFNA(VLOOKUP(B611,Stammdaten!$A$17:$B$300,2,FALSE),"")</f>
        <v/>
      </c>
      <c r="B611" s="125" t="str">
        <f>IF(Beladung!B611="","",Beladung!B611)</f>
        <v/>
      </c>
      <c r="C611" s="124" t="str">
        <f>IF(Beladung!C611="","",Beladung!C611)</f>
        <v/>
      </c>
      <c r="D611" s="87" t="str">
        <f>IF(ISBLANK(Beladung!B611),"",SUMIFS(Beladung!$D$17:$D$300,Beladung!$B$17:$B$300,B611))</f>
        <v/>
      </c>
      <c r="E611" s="66" t="str">
        <f>IF(ISBLANK(Beladung!B611),"",Beladung!D611)</f>
        <v/>
      </c>
      <c r="F611" s="88" t="str">
        <f>IF(ISBLANK(Beladung!B611),"",SUMIFS(Beladung!$F$17:$F$1001,Beladung!$B$17:$B$1001,'Ergebnis (detailliert)'!B611))</f>
        <v/>
      </c>
      <c r="G611" s="67" t="str">
        <f>IF(ISBLANK(Beladung!B611),"",Beladung!F611)</f>
        <v/>
      </c>
      <c r="H611" s="88" t="str">
        <f>IF(ISBLANK(Beladung!B611),"",SUMIFS(Entladung!$D$17:$D$1001,Entladung!$B$17:$B$1001,'Ergebnis (detailliert)'!B611))</f>
        <v/>
      </c>
      <c r="I611" s="89" t="str">
        <f>IF(ISBLANK(Entladung!B611),"",Entladung!D611)</f>
        <v/>
      </c>
      <c r="J611" s="88" t="str">
        <f>IF(ISBLANK(Beladung!B611),"",SUMIFS(Entladung!$F$17:$F$1001,Entladung!$B$17:$B$1001,'Ergebnis (detailliert)'!$B$17:$B$300))</f>
        <v/>
      </c>
      <c r="K611" s="13" t="str">
        <f>IFERROR(IF(B611="","",J611*'Ergebnis (detailliert)'!G611/'Ergebnis (detailliert)'!F611),0)</f>
        <v/>
      </c>
      <c r="L611" s="56" t="str">
        <f t="shared" si="9"/>
        <v/>
      </c>
      <c r="M611" s="57" t="str">
        <f>IF(B611="","",IF(LOOKUP(B611,Stammdaten!$A$17:$A$1001,Stammdaten!$G$17:$G$1001)="Nein",0,IF(ISBLANK(Beladung!B611),"",ROUND(MIN(G611,K611)*-1,2))))</f>
        <v/>
      </c>
    </row>
    <row r="612" spans="1:13" x14ac:dyDescent="0.25">
      <c r="A612" s="142" t="str">
        <f>_xlfn.IFNA(VLOOKUP(B612,Stammdaten!$A$17:$B$300,2,FALSE),"")</f>
        <v/>
      </c>
      <c r="B612" s="125" t="str">
        <f>IF(Beladung!B612="","",Beladung!B612)</f>
        <v/>
      </c>
      <c r="C612" s="124" t="str">
        <f>IF(Beladung!C612="","",Beladung!C612)</f>
        <v/>
      </c>
      <c r="D612" s="87" t="str">
        <f>IF(ISBLANK(Beladung!B612),"",SUMIFS(Beladung!$D$17:$D$300,Beladung!$B$17:$B$300,B612))</f>
        <v/>
      </c>
      <c r="E612" s="66" t="str">
        <f>IF(ISBLANK(Beladung!B612),"",Beladung!D612)</f>
        <v/>
      </c>
      <c r="F612" s="88" t="str">
        <f>IF(ISBLANK(Beladung!B612),"",SUMIFS(Beladung!$F$17:$F$1001,Beladung!$B$17:$B$1001,'Ergebnis (detailliert)'!B612))</f>
        <v/>
      </c>
      <c r="G612" s="67" t="str">
        <f>IF(ISBLANK(Beladung!B612),"",Beladung!F612)</f>
        <v/>
      </c>
      <c r="H612" s="88" t="str">
        <f>IF(ISBLANK(Beladung!B612),"",SUMIFS(Entladung!$D$17:$D$1001,Entladung!$B$17:$B$1001,'Ergebnis (detailliert)'!B612))</f>
        <v/>
      </c>
      <c r="I612" s="89" t="str">
        <f>IF(ISBLANK(Entladung!B612),"",Entladung!D612)</f>
        <v/>
      </c>
      <c r="J612" s="88" t="str">
        <f>IF(ISBLANK(Beladung!B612),"",SUMIFS(Entladung!$F$17:$F$1001,Entladung!$B$17:$B$1001,'Ergebnis (detailliert)'!$B$17:$B$300))</f>
        <v/>
      </c>
      <c r="K612" s="13" t="str">
        <f>IFERROR(IF(B612="","",J612*'Ergebnis (detailliert)'!G612/'Ergebnis (detailliert)'!F612),0)</f>
        <v/>
      </c>
      <c r="L612" s="56" t="str">
        <f t="shared" si="9"/>
        <v/>
      </c>
      <c r="M612" s="57" t="str">
        <f>IF(B612="","",IF(LOOKUP(B612,Stammdaten!$A$17:$A$1001,Stammdaten!$G$17:$G$1001)="Nein",0,IF(ISBLANK(Beladung!B612),"",ROUND(MIN(G612,K612)*-1,2))))</f>
        <v/>
      </c>
    </row>
    <row r="613" spans="1:13" x14ac:dyDescent="0.25">
      <c r="A613" s="142" t="str">
        <f>_xlfn.IFNA(VLOOKUP(B613,Stammdaten!$A$17:$B$300,2,FALSE),"")</f>
        <v/>
      </c>
      <c r="B613" s="125" t="str">
        <f>IF(Beladung!B613="","",Beladung!B613)</f>
        <v/>
      </c>
      <c r="C613" s="124" t="str">
        <f>IF(Beladung!C613="","",Beladung!C613)</f>
        <v/>
      </c>
      <c r="D613" s="87" t="str">
        <f>IF(ISBLANK(Beladung!B613),"",SUMIFS(Beladung!$D$17:$D$300,Beladung!$B$17:$B$300,B613))</f>
        <v/>
      </c>
      <c r="E613" s="66" t="str">
        <f>IF(ISBLANK(Beladung!B613),"",Beladung!D613)</f>
        <v/>
      </c>
      <c r="F613" s="88" t="str">
        <f>IF(ISBLANK(Beladung!B613),"",SUMIFS(Beladung!$F$17:$F$1001,Beladung!$B$17:$B$1001,'Ergebnis (detailliert)'!B613))</f>
        <v/>
      </c>
      <c r="G613" s="67" t="str">
        <f>IF(ISBLANK(Beladung!B613),"",Beladung!F613)</f>
        <v/>
      </c>
      <c r="H613" s="88" t="str">
        <f>IF(ISBLANK(Beladung!B613),"",SUMIFS(Entladung!$D$17:$D$1001,Entladung!$B$17:$B$1001,'Ergebnis (detailliert)'!B613))</f>
        <v/>
      </c>
      <c r="I613" s="89" t="str">
        <f>IF(ISBLANK(Entladung!B613),"",Entladung!D613)</f>
        <v/>
      </c>
      <c r="J613" s="88" t="str">
        <f>IF(ISBLANK(Beladung!B613),"",SUMIFS(Entladung!$F$17:$F$1001,Entladung!$B$17:$B$1001,'Ergebnis (detailliert)'!$B$17:$B$300))</f>
        <v/>
      </c>
      <c r="K613" s="13" t="str">
        <f>IFERROR(IF(B613="","",J613*'Ergebnis (detailliert)'!G613/'Ergebnis (detailliert)'!F613),0)</f>
        <v/>
      </c>
      <c r="L613" s="56" t="str">
        <f t="shared" si="9"/>
        <v/>
      </c>
      <c r="M613" s="57" t="str">
        <f>IF(B613="","",IF(LOOKUP(B613,Stammdaten!$A$17:$A$1001,Stammdaten!$G$17:$G$1001)="Nein",0,IF(ISBLANK(Beladung!B613),"",ROUND(MIN(G613,K613)*-1,2))))</f>
        <v/>
      </c>
    </row>
    <row r="614" spans="1:13" x14ac:dyDescent="0.25">
      <c r="A614" s="142" t="str">
        <f>_xlfn.IFNA(VLOOKUP(B614,Stammdaten!$A$17:$B$300,2,FALSE),"")</f>
        <v/>
      </c>
      <c r="B614" s="125" t="str">
        <f>IF(Beladung!B614="","",Beladung!B614)</f>
        <v/>
      </c>
      <c r="C614" s="124" t="str">
        <f>IF(Beladung!C614="","",Beladung!C614)</f>
        <v/>
      </c>
      <c r="D614" s="87" t="str">
        <f>IF(ISBLANK(Beladung!B614),"",SUMIFS(Beladung!$D$17:$D$300,Beladung!$B$17:$B$300,B614))</f>
        <v/>
      </c>
      <c r="E614" s="66" t="str">
        <f>IF(ISBLANK(Beladung!B614),"",Beladung!D614)</f>
        <v/>
      </c>
      <c r="F614" s="88" t="str">
        <f>IF(ISBLANK(Beladung!B614),"",SUMIFS(Beladung!$F$17:$F$1001,Beladung!$B$17:$B$1001,'Ergebnis (detailliert)'!B614))</f>
        <v/>
      </c>
      <c r="G614" s="67" t="str">
        <f>IF(ISBLANK(Beladung!B614),"",Beladung!F614)</f>
        <v/>
      </c>
      <c r="H614" s="88" t="str">
        <f>IF(ISBLANK(Beladung!B614),"",SUMIFS(Entladung!$D$17:$D$1001,Entladung!$B$17:$B$1001,'Ergebnis (detailliert)'!B614))</f>
        <v/>
      </c>
      <c r="I614" s="89" t="str">
        <f>IF(ISBLANK(Entladung!B614),"",Entladung!D614)</f>
        <v/>
      </c>
      <c r="J614" s="88" t="str">
        <f>IF(ISBLANK(Beladung!B614),"",SUMIFS(Entladung!$F$17:$F$1001,Entladung!$B$17:$B$1001,'Ergebnis (detailliert)'!$B$17:$B$300))</f>
        <v/>
      </c>
      <c r="K614" s="13" t="str">
        <f>IFERROR(IF(B614="","",J614*'Ergebnis (detailliert)'!G614/'Ergebnis (detailliert)'!F614),0)</f>
        <v/>
      </c>
      <c r="L614" s="56" t="str">
        <f t="shared" si="9"/>
        <v/>
      </c>
      <c r="M614" s="57" t="str">
        <f>IF(B614="","",IF(LOOKUP(B614,Stammdaten!$A$17:$A$1001,Stammdaten!$G$17:$G$1001)="Nein",0,IF(ISBLANK(Beladung!B614),"",ROUND(MIN(G614,K614)*-1,2))))</f>
        <v/>
      </c>
    </row>
    <row r="615" spans="1:13" x14ac:dyDescent="0.25">
      <c r="A615" s="142" t="str">
        <f>_xlfn.IFNA(VLOOKUP(B615,Stammdaten!$A$17:$B$300,2,FALSE),"")</f>
        <v/>
      </c>
      <c r="B615" s="125" t="str">
        <f>IF(Beladung!B615="","",Beladung!B615)</f>
        <v/>
      </c>
      <c r="C615" s="124" t="str">
        <f>IF(Beladung!C615="","",Beladung!C615)</f>
        <v/>
      </c>
      <c r="D615" s="87" t="str">
        <f>IF(ISBLANK(Beladung!B615),"",SUMIFS(Beladung!$D$17:$D$300,Beladung!$B$17:$B$300,B615))</f>
        <v/>
      </c>
      <c r="E615" s="66" t="str">
        <f>IF(ISBLANK(Beladung!B615),"",Beladung!D615)</f>
        <v/>
      </c>
      <c r="F615" s="88" t="str">
        <f>IF(ISBLANK(Beladung!B615),"",SUMIFS(Beladung!$F$17:$F$1001,Beladung!$B$17:$B$1001,'Ergebnis (detailliert)'!B615))</f>
        <v/>
      </c>
      <c r="G615" s="67" t="str">
        <f>IF(ISBLANK(Beladung!B615),"",Beladung!F615)</f>
        <v/>
      </c>
      <c r="H615" s="88" t="str">
        <f>IF(ISBLANK(Beladung!B615),"",SUMIFS(Entladung!$D$17:$D$1001,Entladung!$B$17:$B$1001,'Ergebnis (detailliert)'!B615))</f>
        <v/>
      </c>
      <c r="I615" s="89" t="str">
        <f>IF(ISBLANK(Entladung!B615),"",Entladung!D615)</f>
        <v/>
      </c>
      <c r="J615" s="88" t="str">
        <f>IF(ISBLANK(Beladung!B615),"",SUMIFS(Entladung!$F$17:$F$1001,Entladung!$B$17:$B$1001,'Ergebnis (detailliert)'!$B$17:$B$300))</f>
        <v/>
      </c>
      <c r="K615" s="13" t="str">
        <f>IFERROR(IF(B615="","",J615*'Ergebnis (detailliert)'!G615/'Ergebnis (detailliert)'!F615),0)</f>
        <v/>
      </c>
      <c r="L615" s="56" t="str">
        <f t="shared" si="9"/>
        <v/>
      </c>
      <c r="M615" s="57" t="str">
        <f>IF(B615="","",IF(LOOKUP(B615,Stammdaten!$A$17:$A$1001,Stammdaten!$G$17:$G$1001)="Nein",0,IF(ISBLANK(Beladung!B615),"",ROUND(MIN(G615,K615)*-1,2))))</f>
        <v/>
      </c>
    </row>
    <row r="616" spans="1:13" x14ac:dyDescent="0.25">
      <c r="A616" s="142" t="str">
        <f>_xlfn.IFNA(VLOOKUP(B616,Stammdaten!$A$17:$B$300,2,FALSE),"")</f>
        <v/>
      </c>
      <c r="B616" s="125" t="str">
        <f>IF(Beladung!B616="","",Beladung!B616)</f>
        <v/>
      </c>
      <c r="C616" s="124" t="str">
        <f>IF(Beladung!C616="","",Beladung!C616)</f>
        <v/>
      </c>
      <c r="D616" s="87" t="str">
        <f>IF(ISBLANK(Beladung!B616),"",SUMIFS(Beladung!$D$17:$D$300,Beladung!$B$17:$B$300,B616))</f>
        <v/>
      </c>
      <c r="E616" s="66" t="str">
        <f>IF(ISBLANK(Beladung!B616),"",Beladung!D616)</f>
        <v/>
      </c>
      <c r="F616" s="88" t="str">
        <f>IF(ISBLANK(Beladung!B616),"",SUMIFS(Beladung!$F$17:$F$1001,Beladung!$B$17:$B$1001,'Ergebnis (detailliert)'!B616))</f>
        <v/>
      </c>
      <c r="G616" s="67" t="str">
        <f>IF(ISBLANK(Beladung!B616),"",Beladung!F616)</f>
        <v/>
      </c>
      <c r="H616" s="88" t="str">
        <f>IF(ISBLANK(Beladung!B616),"",SUMIFS(Entladung!$D$17:$D$1001,Entladung!$B$17:$B$1001,'Ergebnis (detailliert)'!B616))</f>
        <v/>
      </c>
      <c r="I616" s="89" t="str">
        <f>IF(ISBLANK(Entladung!B616),"",Entladung!D616)</f>
        <v/>
      </c>
      <c r="J616" s="88" t="str">
        <f>IF(ISBLANK(Beladung!B616),"",SUMIFS(Entladung!$F$17:$F$1001,Entladung!$B$17:$B$1001,'Ergebnis (detailliert)'!$B$17:$B$300))</f>
        <v/>
      </c>
      <c r="K616" s="13" t="str">
        <f>IFERROR(IF(B616="","",J616*'Ergebnis (detailliert)'!G616/'Ergebnis (detailliert)'!F616),0)</f>
        <v/>
      </c>
      <c r="L616" s="56" t="str">
        <f t="shared" si="9"/>
        <v/>
      </c>
      <c r="M616" s="57" t="str">
        <f>IF(B616="","",IF(LOOKUP(B616,Stammdaten!$A$17:$A$1001,Stammdaten!$G$17:$G$1001)="Nein",0,IF(ISBLANK(Beladung!B616),"",ROUND(MIN(G616,K616)*-1,2))))</f>
        <v/>
      </c>
    </row>
    <row r="617" spans="1:13" x14ac:dyDescent="0.25">
      <c r="A617" s="142" t="str">
        <f>_xlfn.IFNA(VLOOKUP(B617,Stammdaten!$A$17:$B$300,2,FALSE),"")</f>
        <v/>
      </c>
      <c r="B617" s="125" t="str">
        <f>IF(Beladung!B617="","",Beladung!B617)</f>
        <v/>
      </c>
      <c r="C617" s="124" t="str">
        <f>IF(Beladung!C617="","",Beladung!C617)</f>
        <v/>
      </c>
      <c r="D617" s="87" t="str">
        <f>IF(ISBLANK(Beladung!B617),"",SUMIFS(Beladung!$D$17:$D$300,Beladung!$B$17:$B$300,B617))</f>
        <v/>
      </c>
      <c r="E617" s="66" t="str">
        <f>IF(ISBLANK(Beladung!B617),"",Beladung!D617)</f>
        <v/>
      </c>
      <c r="F617" s="88" t="str">
        <f>IF(ISBLANK(Beladung!B617),"",SUMIFS(Beladung!$F$17:$F$1001,Beladung!$B$17:$B$1001,'Ergebnis (detailliert)'!B617))</f>
        <v/>
      </c>
      <c r="G617" s="67" t="str">
        <f>IF(ISBLANK(Beladung!B617),"",Beladung!F617)</f>
        <v/>
      </c>
      <c r="H617" s="88" t="str">
        <f>IF(ISBLANK(Beladung!B617),"",SUMIFS(Entladung!$D$17:$D$1001,Entladung!$B$17:$B$1001,'Ergebnis (detailliert)'!B617))</f>
        <v/>
      </c>
      <c r="I617" s="89" t="str">
        <f>IF(ISBLANK(Entladung!B617),"",Entladung!D617)</f>
        <v/>
      </c>
      <c r="J617" s="88" t="str">
        <f>IF(ISBLANK(Beladung!B617),"",SUMIFS(Entladung!$F$17:$F$1001,Entladung!$B$17:$B$1001,'Ergebnis (detailliert)'!$B$17:$B$300))</f>
        <v/>
      </c>
      <c r="K617" s="13" t="str">
        <f>IFERROR(IF(B617="","",J617*'Ergebnis (detailliert)'!G617/'Ergebnis (detailliert)'!F617),0)</f>
        <v/>
      </c>
      <c r="L617" s="56" t="str">
        <f t="shared" si="9"/>
        <v/>
      </c>
      <c r="M617" s="57" t="str">
        <f>IF(B617="","",IF(LOOKUP(B617,Stammdaten!$A$17:$A$1001,Stammdaten!$G$17:$G$1001)="Nein",0,IF(ISBLANK(Beladung!B617),"",ROUND(MIN(G617,K617)*-1,2))))</f>
        <v/>
      </c>
    </row>
    <row r="618" spans="1:13" x14ac:dyDescent="0.25">
      <c r="A618" s="142" t="str">
        <f>_xlfn.IFNA(VLOOKUP(B618,Stammdaten!$A$17:$B$300,2,FALSE),"")</f>
        <v/>
      </c>
      <c r="B618" s="125" t="str">
        <f>IF(Beladung!B618="","",Beladung!B618)</f>
        <v/>
      </c>
      <c r="C618" s="124" t="str">
        <f>IF(Beladung!C618="","",Beladung!C618)</f>
        <v/>
      </c>
      <c r="D618" s="87" t="str">
        <f>IF(ISBLANK(Beladung!B618),"",SUMIFS(Beladung!$D$17:$D$300,Beladung!$B$17:$B$300,B618))</f>
        <v/>
      </c>
      <c r="E618" s="66" t="str">
        <f>IF(ISBLANK(Beladung!B618),"",Beladung!D618)</f>
        <v/>
      </c>
      <c r="F618" s="88" t="str">
        <f>IF(ISBLANK(Beladung!B618),"",SUMIFS(Beladung!$F$17:$F$1001,Beladung!$B$17:$B$1001,'Ergebnis (detailliert)'!B618))</f>
        <v/>
      </c>
      <c r="G618" s="67" t="str">
        <f>IF(ISBLANK(Beladung!B618),"",Beladung!F618)</f>
        <v/>
      </c>
      <c r="H618" s="88" t="str">
        <f>IF(ISBLANK(Beladung!B618),"",SUMIFS(Entladung!$D$17:$D$1001,Entladung!$B$17:$B$1001,'Ergebnis (detailliert)'!B618))</f>
        <v/>
      </c>
      <c r="I618" s="89" t="str">
        <f>IF(ISBLANK(Entladung!B618),"",Entladung!D618)</f>
        <v/>
      </c>
      <c r="J618" s="88" t="str">
        <f>IF(ISBLANK(Beladung!B618),"",SUMIFS(Entladung!$F$17:$F$1001,Entladung!$B$17:$B$1001,'Ergebnis (detailliert)'!$B$17:$B$300))</f>
        <v/>
      </c>
      <c r="K618" s="13" t="str">
        <f>IFERROR(IF(B618="","",J618*'Ergebnis (detailliert)'!G618/'Ergebnis (detailliert)'!F618),0)</f>
        <v/>
      </c>
      <c r="L618" s="56" t="str">
        <f t="shared" si="9"/>
        <v/>
      </c>
      <c r="M618" s="57" t="str">
        <f>IF(B618="","",IF(LOOKUP(B618,Stammdaten!$A$17:$A$1001,Stammdaten!$G$17:$G$1001)="Nein",0,IF(ISBLANK(Beladung!B618),"",ROUND(MIN(G618,K618)*-1,2))))</f>
        <v/>
      </c>
    </row>
    <row r="619" spans="1:13" x14ac:dyDescent="0.25">
      <c r="A619" s="142" t="str">
        <f>_xlfn.IFNA(VLOOKUP(B619,Stammdaten!$A$17:$B$300,2,FALSE),"")</f>
        <v/>
      </c>
      <c r="B619" s="125" t="str">
        <f>IF(Beladung!B619="","",Beladung!B619)</f>
        <v/>
      </c>
      <c r="C619" s="124" t="str">
        <f>IF(Beladung!C619="","",Beladung!C619)</f>
        <v/>
      </c>
      <c r="D619" s="87" t="str">
        <f>IF(ISBLANK(Beladung!B619),"",SUMIFS(Beladung!$D$17:$D$300,Beladung!$B$17:$B$300,B619))</f>
        <v/>
      </c>
      <c r="E619" s="66" t="str">
        <f>IF(ISBLANK(Beladung!B619),"",Beladung!D619)</f>
        <v/>
      </c>
      <c r="F619" s="88" t="str">
        <f>IF(ISBLANK(Beladung!B619),"",SUMIFS(Beladung!$F$17:$F$1001,Beladung!$B$17:$B$1001,'Ergebnis (detailliert)'!B619))</f>
        <v/>
      </c>
      <c r="G619" s="67" t="str">
        <f>IF(ISBLANK(Beladung!B619),"",Beladung!F619)</f>
        <v/>
      </c>
      <c r="H619" s="88" t="str">
        <f>IF(ISBLANK(Beladung!B619),"",SUMIFS(Entladung!$D$17:$D$1001,Entladung!$B$17:$B$1001,'Ergebnis (detailliert)'!B619))</f>
        <v/>
      </c>
      <c r="I619" s="89" t="str">
        <f>IF(ISBLANK(Entladung!B619),"",Entladung!D619)</f>
        <v/>
      </c>
      <c r="J619" s="88" t="str">
        <f>IF(ISBLANK(Beladung!B619),"",SUMIFS(Entladung!$F$17:$F$1001,Entladung!$B$17:$B$1001,'Ergebnis (detailliert)'!$B$17:$B$300))</f>
        <v/>
      </c>
      <c r="K619" s="13" t="str">
        <f>IFERROR(IF(B619="","",J619*'Ergebnis (detailliert)'!G619/'Ergebnis (detailliert)'!F619),0)</f>
        <v/>
      </c>
      <c r="L619" s="56" t="str">
        <f t="shared" si="9"/>
        <v/>
      </c>
      <c r="M619" s="57" t="str">
        <f>IF(B619="","",IF(LOOKUP(B619,Stammdaten!$A$17:$A$1001,Stammdaten!$G$17:$G$1001)="Nein",0,IF(ISBLANK(Beladung!B619),"",ROUND(MIN(G619,K619)*-1,2))))</f>
        <v/>
      </c>
    </row>
    <row r="620" spans="1:13" x14ac:dyDescent="0.25">
      <c r="A620" s="142" t="str">
        <f>_xlfn.IFNA(VLOOKUP(B620,Stammdaten!$A$17:$B$300,2,FALSE),"")</f>
        <v/>
      </c>
      <c r="B620" s="125" t="str">
        <f>IF(Beladung!B620="","",Beladung!B620)</f>
        <v/>
      </c>
      <c r="C620" s="124" t="str">
        <f>IF(Beladung!C620="","",Beladung!C620)</f>
        <v/>
      </c>
      <c r="D620" s="87" t="str">
        <f>IF(ISBLANK(Beladung!B620),"",SUMIFS(Beladung!$D$17:$D$300,Beladung!$B$17:$B$300,B620))</f>
        <v/>
      </c>
      <c r="E620" s="66" t="str">
        <f>IF(ISBLANK(Beladung!B620),"",Beladung!D620)</f>
        <v/>
      </c>
      <c r="F620" s="88" t="str">
        <f>IF(ISBLANK(Beladung!B620),"",SUMIFS(Beladung!$F$17:$F$1001,Beladung!$B$17:$B$1001,'Ergebnis (detailliert)'!B620))</f>
        <v/>
      </c>
      <c r="G620" s="67" t="str">
        <f>IF(ISBLANK(Beladung!B620),"",Beladung!F620)</f>
        <v/>
      </c>
      <c r="H620" s="88" t="str">
        <f>IF(ISBLANK(Beladung!B620),"",SUMIFS(Entladung!$D$17:$D$1001,Entladung!$B$17:$B$1001,'Ergebnis (detailliert)'!B620))</f>
        <v/>
      </c>
      <c r="I620" s="89" t="str">
        <f>IF(ISBLANK(Entladung!B620),"",Entladung!D620)</f>
        <v/>
      </c>
      <c r="J620" s="88" t="str">
        <f>IF(ISBLANK(Beladung!B620),"",SUMIFS(Entladung!$F$17:$F$1001,Entladung!$B$17:$B$1001,'Ergebnis (detailliert)'!$B$17:$B$300))</f>
        <v/>
      </c>
      <c r="K620" s="13" t="str">
        <f>IFERROR(IF(B620="","",J620*'Ergebnis (detailliert)'!G620/'Ergebnis (detailliert)'!F620),0)</f>
        <v/>
      </c>
      <c r="L620" s="56" t="str">
        <f t="shared" si="9"/>
        <v/>
      </c>
      <c r="M620" s="57" t="str">
        <f>IF(B620="","",IF(LOOKUP(B620,Stammdaten!$A$17:$A$1001,Stammdaten!$G$17:$G$1001)="Nein",0,IF(ISBLANK(Beladung!B620),"",ROUND(MIN(G620,K620)*-1,2))))</f>
        <v/>
      </c>
    </row>
    <row r="621" spans="1:13" x14ac:dyDescent="0.25">
      <c r="A621" s="142" t="str">
        <f>_xlfn.IFNA(VLOOKUP(B621,Stammdaten!$A$17:$B$300,2,FALSE),"")</f>
        <v/>
      </c>
      <c r="B621" s="125" t="str">
        <f>IF(Beladung!B621="","",Beladung!B621)</f>
        <v/>
      </c>
      <c r="C621" s="124" t="str">
        <f>IF(Beladung!C621="","",Beladung!C621)</f>
        <v/>
      </c>
      <c r="D621" s="87" t="str">
        <f>IF(ISBLANK(Beladung!B621),"",SUMIFS(Beladung!$D$17:$D$300,Beladung!$B$17:$B$300,B621))</f>
        <v/>
      </c>
      <c r="E621" s="66" t="str">
        <f>IF(ISBLANK(Beladung!B621),"",Beladung!D621)</f>
        <v/>
      </c>
      <c r="F621" s="88" t="str">
        <f>IF(ISBLANK(Beladung!B621),"",SUMIFS(Beladung!$F$17:$F$1001,Beladung!$B$17:$B$1001,'Ergebnis (detailliert)'!B621))</f>
        <v/>
      </c>
      <c r="G621" s="67" t="str">
        <f>IF(ISBLANK(Beladung!B621),"",Beladung!F621)</f>
        <v/>
      </c>
      <c r="H621" s="88" t="str">
        <f>IF(ISBLANK(Beladung!B621),"",SUMIFS(Entladung!$D$17:$D$1001,Entladung!$B$17:$B$1001,'Ergebnis (detailliert)'!B621))</f>
        <v/>
      </c>
      <c r="I621" s="89" t="str">
        <f>IF(ISBLANK(Entladung!B621),"",Entladung!D621)</f>
        <v/>
      </c>
      <c r="J621" s="88" t="str">
        <f>IF(ISBLANK(Beladung!B621),"",SUMIFS(Entladung!$F$17:$F$1001,Entladung!$B$17:$B$1001,'Ergebnis (detailliert)'!$B$17:$B$300))</f>
        <v/>
      </c>
      <c r="K621" s="13" t="str">
        <f>IFERROR(IF(B621="","",J621*'Ergebnis (detailliert)'!G621/'Ergebnis (detailliert)'!F621),0)</f>
        <v/>
      </c>
      <c r="L621" s="56" t="str">
        <f t="shared" si="9"/>
        <v/>
      </c>
      <c r="M621" s="57" t="str">
        <f>IF(B621="","",IF(LOOKUP(B621,Stammdaten!$A$17:$A$1001,Stammdaten!$G$17:$G$1001)="Nein",0,IF(ISBLANK(Beladung!B621),"",ROUND(MIN(G621,K621)*-1,2))))</f>
        <v/>
      </c>
    </row>
    <row r="622" spans="1:13" x14ac:dyDescent="0.25">
      <c r="A622" s="142" t="str">
        <f>_xlfn.IFNA(VLOOKUP(B622,Stammdaten!$A$17:$B$300,2,FALSE),"")</f>
        <v/>
      </c>
      <c r="B622" s="125" t="str">
        <f>IF(Beladung!B622="","",Beladung!B622)</f>
        <v/>
      </c>
      <c r="C622" s="124" t="str">
        <f>IF(Beladung!C622="","",Beladung!C622)</f>
        <v/>
      </c>
      <c r="D622" s="87" t="str">
        <f>IF(ISBLANK(Beladung!B622),"",SUMIFS(Beladung!$D$17:$D$300,Beladung!$B$17:$B$300,B622))</f>
        <v/>
      </c>
      <c r="E622" s="66" t="str">
        <f>IF(ISBLANK(Beladung!B622),"",Beladung!D622)</f>
        <v/>
      </c>
      <c r="F622" s="88" t="str">
        <f>IF(ISBLANK(Beladung!B622),"",SUMIFS(Beladung!$F$17:$F$1001,Beladung!$B$17:$B$1001,'Ergebnis (detailliert)'!B622))</f>
        <v/>
      </c>
      <c r="G622" s="67" t="str">
        <f>IF(ISBLANK(Beladung!B622),"",Beladung!F622)</f>
        <v/>
      </c>
      <c r="H622" s="88" t="str">
        <f>IF(ISBLANK(Beladung!B622),"",SUMIFS(Entladung!$D$17:$D$1001,Entladung!$B$17:$B$1001,'Ergebnis (detailliert)'!B622))</f>
        <v/>
      </c>
      <c r="I622" s="89" t="str">
        <f>IF(ISBLANK(Entladung!B622),"",Entladung!D622)</f>
        <v/>
      </c>
      <c r="J622" s="88" t="str">
        <f>IF(ISBLANK(Beladung!B622),"",SUMIFS(Entladung!$F$17:$F$1001,Entladung!$B$17:$B$1001,'Ergebnis (detailliert)'!$B$17:$B$300))</f>
        <v/>
      </c>
      <c r="K622" s="13" t="str">
        <f>IFERROR(IF(B622="","",J622*'Ergebnis (detailliert)'!G622/'Ergebnis (detailliert)'!F622),0)</f>
        <v/>
      </c>
      <c r="L622" s="56" t="str">
        <f t="shared" si="9"/>
        <v/>
      </c>
      <c r="M622" s="57" t="str">
        <f>IF(B622="","",IF(LOOKUP(B622,Stammdaten!$A$17:$A$1001,Stammdaten!$G$17:$G$1001)="Nein",0,IF(ISBLANK(Beladung!B622),"",ROUND(MIN(G622,K622)*-1,2))))</f>
        <v/>
      </c>
    </row>
    <row r="623" spans="1:13" x14ac:dyDescent="0.25">
      <c r="A623" s="142" t="str">
        <f>_xlfn.IFNA(VLOOKUP(B623,Stammdaten!$A$17:$B$300,2,FALSE),"")</f>
        <v/>
      </c>
      <c r="B623" s="125" t="str">
        <f>IF(Beladung!B623="","",Beladung!B623)</f>
        <v/>
      </c>
      <c r="C623" s="124" t="str">
        <f>IF(Beladung!C623="","",Beladung!C623)</f>
        <v/>
      </c>
      <c r="D623" s="87" t="str">
        <f>IF(ISBLANK(Beladung!B623),"",SUMIFS(Beladung!$D$17:$D$300,Beladung!$B$17:$B$300,B623))</f>
        <v/>
      </c>
      <c r="E623" s="66" t="str">
        <f>IF(ISBLANK(Beladung!B623),"",Beladung!D623)</f>
        <v/>
      </c>
      <c r="F623" s="88" t="str">
        <f>IF(ISBLANK(Beladung!B623),"",SUMIFS(Beladung!$F$17:$F$1001,Beladung!$B$17:$B$1001,'Ergebnis (detailliert)'!B623))</f>
        <v/>
      </c>
      <c r="G623" s="67" t="str">
        <f>IF(ISBLANK(Beladung!B623),"",Beladung!F623)</f>
        <v/>
      </c>
      <c r="H623" s="88" t="str">
        <f>IF(ISBLANK(Beladung!B623),"",SUMIFS(Entladung!$D$17:$D$1001,Entladung!$B$17:$B$1001,'Ergebnis (detailliert)'!B623))</f>
        <v/>
      </c>
      <c r="I623" s="89" t="str">
        <f>IF(ISBLANK(Entladung!B623),"",Entladung!D623)</f>
        <v/>
      </c>
      <c r="J623" s="88" t="str">
        <f>IF(ISBLANK(Beladung!B623),"",SUMIFS(Entladung!$F$17:$F$1001,Entladung!$B$17:$B$1001,'Ergebnis (detailliert)'!$B$17:$B$300))</f>
        <v/>
      </c>
      <c r="K623" s="13" t="str">
        <f>IFERROR(IF(B623="","",J623*'Ergebnis (detailliert)'!G623/'Ergebnis (detailliert)'!F623),0)</f>
        <v/>
      </c>
      <c r="L623" s="56" t="str">
        <f t="shared" si="9"/>
        <v/>
      </c>
      <c r="M623" s="57" t="str">
        <f>IF(B623="","",IF(LOOKUP(B623,Stammdaten!$A$17:$A$1001,Stammdaten!$G$17:$G$1001)="Nein",0,IF(ISBLANK(Beladung!B623),"",ROUND(MIN(G623,K623)*-1,2))))</f>
        <v/>
      </c>
    </row>
    <row r="624" spans="1:13" x14ac:dyDescent="0.25">
      <c r="A624" s="142" t="str">
        <f>_xlfn.IFNA(VLOOKUP(B624,Stammdaten!$A$17:$B$300,2,FALSE),"")</f>
        <v/>
      </c>
      <c r="B624" s="125" t="str">
        <f>IF(Beladung!B624="","",Beladung!B624)</f>
        <v/>
      </c>
      <c r="C624" s="124" t="str">
        <f>IF(Beladung!C624="","",Beladung!C624)</f>
        <v/>
      </c>
      <c r="D624" s="87" t="str">
        <f>IF(ISBLANK(Beladung!B624),"",SUMIFS(Beladung!$D$17:$D$300,Beladung!$B$17:$B$300,B624))</f>
        <v/>
      </c>
      <c r="E624" s="66" t="str">
        <f>IF(ISBLANK(Beladung!B624),"",Beladung!D624)</f>
        <v/>
      </c>
      <c r="F624" s="88" t="str">
        <f>IF(ISBLANK(Beladung!B624),"",SUMIFS(Beladung!$F$17:$F$1001,Beladung!$B$17:$B$1001,'Ergebnis (detailliert)'!B624))</f>
        <v/>
      </c>
      <c r="G624" s="67" t="str">
        <f>IF(ISBLANK(Beladung!B624),"",Beladung!F624)</f>
        <v/>
      </c>
      <c r="H624" s="88" t="str">
        <f>IF(ISBLANK(Beladung!B624),"",SUMIFS(Entladung!$D$17:$D$1001,Entladung!$B$17:$B$1001,'Ergebnis (detailliert)'!B624))</f>
        <v/>
      </c>
      <c r="I624" s="89" t="str">
        <f>IF(ISBLANK(Entladung!B624),"",Entladung!D624)</f>
        <v/>
      </c>
      <c r="J624" s="88" t="str">
        <f>IF(ISBLANK(Beladung!B624),"",SUMIFS(Entladung!$F$17:$F$1001,Entladung!$B$17:$B$1001,'Ergebnis (detailliert)'!$B$17:$B$300))</f>
        <v/>
      </c>
      <c r="K624" s="13" t="str">
        <f>IFERROR(IF(B624="","",J624*'Ergebnis (detailliert)'!G624/'Ergebnis (detailliert)'!F624),0)</f>
        <v/>
      </c>
      <c r="L624" s="56" t="str">
        <f t="shared" si="9"/>
        <v/>
      </c>
      <c r="M624" s="57" t="str">
        <f>IF(B624="","",IF(LOOKUP(B624,Stammdaten!$A$17:$A$1001,Stammdaten!$G$17:$G$1001)="Nein",0,IF(ISBLANK(Beladung!B624),"",ROUND(MIN(G624,K624)*-1,2))))</f>
        <v/>
      </c>
    </row>
    <row r="625" spans="1:13" x14ac:dyDescent="0.25">
      <c r="A625" s="142" t="str">
        <f>_xlfn.IFNA(VLOOKUP(B625,Stammdaten!$A$17:$B$300,2,FALSE),"")</f>
        <v/>
      </c>
      <c r="B625" s="125" t="str">
        <f>IF(Beladung!B625="","",Beladung!B625)</f>
        <v/>
      </c>
      <c r="C625" s="124" t="str">
        <f>IF(Beladung!C625="","",Beladung!C625)</f>
        <v/>
      </c>
      <c r="D625" s="87" t="str">
        <f>IF(ISBLANK(Beladung!B625),"",SUMIFS(Beladung!$D$17:$D$300,Beladung!$B$17:$B$300,B625))</f>
        <v/>
      </c>
      <c r="E625" s="66" t="str">
        <f>IF(ISBLANK(Beladung!B625),"",Beladung!D625)</f>
        <v/>
      </c>
      <c r="F625" s="88" t="str">
        <f>IF(ISBLANK(Beladung!B625),"",SUMIFS(Beladung!$F$17:$F$1001,Beladung!$B$17:$B$1001,'Ergebnis (detailliert)'!B625))</f>
        <v/>
      </c>
      <c r="G625" s="67" t="str">
        <f>IF(ISBLANK(Beladung!B625),"",Beladung!F625)</f>
        <v/>
      </c>
      <c r="H625" s="88" t="str">
        <f>IF(ISBLANK(Beladung!B625),"",SUMIFS(Entladung!$D$17:$D$1001,Entladung!$B$17:$B$1001,'Ergebnis (detailliert)'!B625))</f>
        <v/>
      </c>
      <c r="I625" s="89" t="str">
        <f>IF(ISBLANK(Entladung!B625),"",Entladung!D625)</f>
        <v/>
      </c>
      <c r="J625" s="88" t="str">
        <f>IF(ISBLANK(Beladung!B625),"",SUMIFS(Entladung!$F$17:$F$1001,Entladung!$B$17:$B$1001,'Ergebnis (detailliert)'!$B$17:$B$300))</f>
        <v/>
      </c>
      <c r="K625" s="13" t="str">
        <f>IFERROR(IF(B625="","",J625*'Ergebnis (detailliert)'!G625/'Ergebnis (detailliert)'!F625),0)</f>
        <v/>
      </c>
      <c r="L625" s="56" t="str">
        <f t="shared" si="9"/>
        <v/>
      </c>
      <c r="M625" s="57" t="str">
        <f>IF(B625="","",IF(LOOKUP(B625,Stammdaten!$A$17:$A$1001,Stammdaten!$G$17:$G$1001)="Nein",0,IF(ISBLANK(Beladung!B625),"",ROUND(MIN(G625,K625)*-1,2))))</f>
        <v/>
      </c>
    </row>
    <row r="626" spans="1:13" x14ac:dyDescent="0.25">
      <c r="A626" s="142" t="str">
        <f>_xlfn.IFNA(VLOOKUP(B626,Stammdaten!$A$17:$B$300,2,FALSE),"")</f>
        <v/>
      </c>
      <c r="B626" s="125" t="str">
        <f>IF(Beladung!B626="","",Beladung!B626)</f>
        <v/>
      </c>
      <c r="C626" s="124" t="str">
        <f>IF(Beladung!C626="","",Beladung!C626)</f>
        <v/>
      </c>
      <c r="D626" s="87" t="str">
        <f>IF(ISBLANK(Beladung!B626),"",SUMIFS(Beladung!$D$17:$D$300,Beladung!$B$17:$B$300,B626))</f>
        <v/>
      </c>
      <c r="E626" s="66" t="str">
        <f>IF(ISBLANK(Beladung!B626),"",Beladung!D626)</f>
        <v/>
      </c>
      <c r="F626" s="88" t="str">
        <f>IF(ISBLANK(Beladung!B626),"",SUMIFS(Beladung!$F$17:$F$1001,Beladung!$B$17:$B$1001,'Ergebnis (detailliert)'!B626))</f>
        <v/>
      </c>
      <c r="G626" s="67" t="str">
        <f>IF(ISBLANK(Beladung!B626),"",Beladung!F626)</f>
        <v/>
      </c>
      <c r="H626" s="88" t="str">
        <f>IF(ISBLANK(Beladung!B626),"",SUMIFS(Entladung!$D$17:$D$1001,Entladung!$B$17:$B$1001,'Ergebnis (detailliert)'!B626))</f>
        <v/>
      </c>
      <c r="I626" s="89" t="str">
        <f>IF(ISBLANK(Entladung!B626),"",Entladung!D626)</f>
        <v/>
      </c>
      <c r="J626" s="88" t="str">
        <f>IF(ISBLANK(Beladung!B626),"",SUMIFS(Entladung!$F$17:$F$1001,Entladung!$B$17:$B$1001,'Ergebnis (detailliert)'!$B$17:$B$300))</f>
        <v/>
      </c>
      <c r="K626" s="13" t="str">
        <f>IFERROR(IF(B626="","",J626*'Ergebnis (detailliert)'!G626/'Ergebnis (detailliert)'!F626),0)</f>
        <v/>
      </c>
      <c r="L626" s="56" t="str">
        <f t="shared" si="9"/>
        <v/>
      </c>
      <c r="M626" s="57" t="str">
        <f>IF(B626="","",IF(LOOKUP(B626,Stammdaten!$A$17:$A$1001,Stammdaten!$G$17:$G$1001)="Nein",0,IF(ISBLANK(Beladung!B626),"",ROUND(MIN(G626,K626)*-1,2))))</f>
        <v/>
      </c>
    </row>
    <row r="627" spans="1:13" x14ac:dyDescent="0.25">
      <c r="A627" s="142" t="str">
        <f>_xlfn.IFNA(VLOOKUP(B627,Stammdaten!$A$17:$B$300,2,FALSE),"")</f>
        <v/>
      </c>
      <c r="B627" s="125" t="str">
        <f>IF(Beladung!B627="","",Beladung!B627)</f>
        <v/>
      </c>
      <c r="C627" s="124" t="str">
        <f>IF(Beladung!C627="","",Beladung!C627)</f>
        <v/>
      </c>
      <c r="D627" s="87" t="str">
        <f>IF(ISBLANK(Beladung!B627),"",SUMIFS(Beladung!$D$17:$D$300,Beladung!$B$17:$B$300,B627))</f>
        <v/>
      </c>
      <c r="E627" s="66" t="str">
        <f>IF(ISBLANK(Beladung!B627),"",Beladung!D627)</f>
        <v/>
      </c>
      <c r="F627" s="88" t="str">
        <f>IF(ISBLANK(Beladung!B627),"",SUMIFS(Beladung!$F$17:$F$1001,Beladung!$B$17:$B$1001,'Ergebnis (detailliert)'!B627))</f>
        <v/>
      </c>
      <c r="G627" s="67" t="str">
        <f>IF(ISBLANK(Beladung!B627),"",Beladung!F627)</f>
        <v/>
      </c>
      <c r="H627" s="88" t="str">
        <f>IF(ISBLANK(Beladung!B627),"",SUMIFS(Entladung!$D$17:$D$1001,Entladung!$B$17:$B$1001,'Ergebnis (detailliert)'!B627))</f>
        <v/>
      </c>
      <c r="I627" s="89" t="str">
        <f>IF(ISBLANK(Entladung!B627),"",Entladung!D627)</f>
        <v/>
      </c>
      <c r="J627" s="88" t="str">
        <f>IF(ISBLANK(Beladung!B627),"",SUMIFS(Entladung!$F$17:$F$1001,Entladung!$B$17:$B$1001,'Ergebnis (detailliert)'!$B$17:$B$300))</f>
        <v/>
      </c>
      <c r="K627" s="13" t="str">
        <f>IFERROR(IF(B627="","",J627*'Ergebnis (detailliert)'!G627/'Ergebnis (detailliert)'!F627),0)</f>
        <v/>
      </c>
      <c r="L627" s="56" t="str">
        <f t="shared" si="9"/>
        <v/>
      </c>
      <c r="M627" s="57" t="str">
        <f>IF(B627="","",IF(LOOKUP(B627,Stammdaten!$A$17:$A$1001,Stammdaten!$G$17:$G$1001)="Nein",0,IF(ISBLANK(Beladung!B627),"",ROUND(MIN(G627,K627)*-1,2))))</f>
        <v/>
      </c>
    </row>
    <row r="628" spans="1:13" x14ac:dyDescent="0.25">
      <c r="A628" s="142" t="str">
        <f>_xlfn.IFNA(VLOOKUP(B628,Stammdaten!$A$17:$B$300,2,FALSE),"")</f>
        <v/>
      </c>
      <c r="B628" s="125" t="str">
        <f>IF(Beladung!B628="","",Beladung!B628)</f>
        <v/>
      </c>
      <c r="C628" s="124" t="str">
        <f>IF(Beladung!C628="","",Beladung!C628)</f>
        <v/>
      </c>
      <c r="D628" s="87" t="str">
        <f>IF(ISBLANK(Beladung!B628),"",SUMIFS(Beladung!$D$17:$D$300,Beladung!$B$17:$B$300,B628))</f>
        <v/>
      </c>
      <c r="E628" s="66" t="str">
        <f>IF(ISBLANK(Beladung!B628),"",Beladung!D628)</f>
        <v/>
      </c>
      <c r="F628" s="88" t="str">
        <f>IF(ISBLANK(Beladung!B628),"",SUMIFS(Beladung!$F$17:$F$1001,Beladung!$B$17:$B$1001,'Ergebnis (detailliert)'!B628))</f>
        <v/>
      </c>
      <c r="G628" s="67" t="str">
        <f>IF(ISBLANK(Beladung!B628),"",Beladung!F628)</f>
        <v/>
      </c>
      <c r="H628" s="88" t="str">
        <f>IF(ISBLANK(Beladung!B628),"",SUMIFS(Entladung!$D$17:$D$1001,Entladung!$B$17:$B$1001,'Ergebnis (detailliert)'!B628))</f>
        <v/>
      </c>
      <c r="I628" s="89" t="str">
        <f>IF(ISBLANK(Entladung!B628),"",Entladung!D628)</f>
        <v/>
      </c>
      <c r="J628" s="88" t="str">
        <f>IF(ISBLANK(Beladung!B628),"",SUMIFS(Entladung!$F$17:$F$1001,Entladung!$B$17:$B$1001,'Ergebnis (detailliert)'!$B$17:$B$300))</f>
        <v/>
      </c>
      <c r="K628" s="13" t="str">
        <f>IFERROR(IF(B628="","",J628*'Ergebnis (detailliert)'!G628/'Ergebnis (detailliert)'!F628),0)</f>
        <v/>
      </c>
      <c r="L628" s="56" t="str">
        <f t="shared" si="9"/>
        <v/>
      </c>
      <c r="M628" s="57" t="str">
        <f>IF(B628="","",IF(LOOKUP(B628,Stammdaten!$A$17:$A$1001,Stammdaten!$G$17:$G$1001)="Nein",0,IF(ISBLANK(Beladung!B628),"",ROUND(MIN(G628,K628)*-1,2))))</f>
        <v/>
      </c>
    </row>
    <row r="629" spans="1:13" x14ac:dyDescent="0.25">
      <c r="A629" s="142" t="str">
        <f>_xlfn.IFNA(VLOOKUP(B629,Stammdaten!$A$17:$B$300,2,FALSE),"")</f>
        <v/>
      </c>
      <c r="B629" s="125" t="str">
        <f>IF(Beladung!B629="","",Beladung!B629)</f>
        <v/>
      </c>
      <c r="C629" s="124" t="str">
        <f>IF(Beladung!C629="","",Beladung!C629)</f>
        <v/>
      </c>
      <c r="D629" s="87" t="str">
        <f>IF(ISBLANK(Beladung!B629),"",SUMIFS(Beladung!$D$17:$D$300,Beladung!$B$17:$B$300,B629))</f>
        <v/>
      </c>
      <c r="E629" s="66" t="str">
        <f>IF(ISBLANK(Beladung!B629),"",Beladung!D629)</f>
        <v/>
      </c>
      <c r="F629" s="88" t="str">
        <f>IF(ISBLANK(Beladung!B629),"",SUMIFS(Beladung!$F$17:$F$1001,Beladung!$B$17:$B$1001,'Ergebnis (detailliert)'!B629))</f>
        <v/>
      </c>
      <c r="G629" s="67" t="str">
        <f>IF(ISBLANK(Beladung!B629),"",Beladung!F629)</f>
        <v/>
      </c>
      <c r="H629" s="88" t="str">
        <f>IF(ISBLANK(Beladung!B629),"",SUMIFS(Entladung!$D$17:$D$1001,Entladung!$B$17:$B$1001,'Ergebnis (detailliert)'!B629))</f>
        <v/>
      </c>
      <c r="I629" s="89" t="str">
        <f>IF(ISBLANK(Entladung!B629),"",Entladung!D629)</f>
        <v/>
      </c>
      <c r="J629" s="88" t="str">
        <f>IF(ISBLANK(Beladung!B629),"",SUMIFS(Entladung!$F$17:$F$1001,Entladung!$B$17:$B$1001,'Ergebnis (detailliert)'!$B$17:$B$300))</f>
        <v/>
      </c>
      <c r="K629" s="13" t="str">
        <f>IFERROR(IF(B629="","",J629*'Ergebnis (detailliert)'!G629/'Ergebnis (detailliert)'!F629),0)</f>
        <v/>
      </c>
      <c r="L629" s="56" t="str">
        <f t="shared" si="9"/>
        <v/>
      </c>
      <c r="M629" s="57" t="str">
        <f>IF(B629="","",IF(LOOKUP(B629,Stammdaten!$A$17:$A$1001,Stammdaten!$G$17:$G$1001)="Nein",0,IF(ISBLANK(Beladung!B629),"",ROUND(MIN(G629,K629)*-1,2))))</f>
        <v/>
      </c>
    </row>
    <row r="630" spans="1:13" x14ac:dyDescent="0.25">
      <c r="A630" s="142" t="str">
        <f>_xlfn.IFNA(VLOOKUP(B630,Stammdaten!$A$17:$B$300,2,FALSE),"")</f>
        <v/>
      </c>
      <c r="B630" s="125" t="str">
        <f>IF(Beladung!B630="","",Beladung!B630)</f>
        <v/>
      </c>
      <c r="C630" s="124" t="str">
        <f>IF(Beladung!C630="","",Beladung!C630)</f>
        <v/>
      </c>
      <c r="D630" s="87" t="str">
        <f>IF(ISBLANK(Beladung!B630),"",SUMIFS(Beladung!$D$17:$D$300,Beladung!$B$17:$B$300,B630))</f>
        <v/>
      </c>
      <c r="E630" s="66" t="str">
        <f>IF(ISBLANK(Beladung!B630),"",Beladung!D630)</f>
        <v/>
      </c>
      <c r="F630" s="88" t="str">
        <f>IF(ISBLANK(Beladung!B630),"",SUMIFS(Beladung!$F$17:$F$1001,Beladung!$B$17:$B$1001,'Ergebnis (detailliert)'!B630))</f>
        <v/>
      </c>
      <c r="G630" s="67" t="str">
        <f>IF(ISBLANK(Beladung!B630),"",Beladung!F630)</f>
        <v/>
      </c>
      <c r="H630" s="88" t="str">
        <f>IF(ISBLANK(Beladung!B630),"",SUMIFS(Entladung!$D$17:$D$1001,Entladung!$B$17:$B$1001,'Ergebnis (detailliert)'!B630))</f>
        <v/>
      </c>
      <c r="I630" s="89" t="str">
        <f>IF(ISBLANK(Entladung!B630),"",Entladung!D630)</f>
        <v/>
      </c>
      <c r="J630" s="88" t="str">
        <f>IF(ISBLANK(Beladung!B630),"",SUMIFS(Entladung!$F$17:$F$1001,Entladung!$B$17:$B$1001,'Ergebnis (detailliert)'!$B$17:$B$300))</f>
        <v/>
      </c>
      <c r="K630" s="13" t="str">
        <f>IFERROR(IF(B630="","",J630*'Ergebnis (detailliert)'!G630/'Ergebnis (detailliert)'!F630),0)</f>
        <v/>
      </c>
      <c r="L630" s="56" t="str">
        <f t="shared" si="9"/>
        <v/>
      </c>
      <c r="M630" s="57" t="str">
        <f>IF(B630="","",IF(LOOKUP(B630,Stammdaten!$A$17:$A$1001,Stammdaten!$G$17:$G$1001)="Nein",0,IF(ISBLANK(Beladung!B630),"",ROUND(MIN(G630,K630)*-1,2))))</f>
        <v/>
      </c>
    </row>
    <row r="631" spans="1:13" x14ac:dyDescent="0.25">
      <c r="A631" s="142" t="str">
        <f>_xlfn.IFNA(VLOOKUP(B631,Stammdaten!$A$17:$B$300,2,FALSE),"")</f>
        <v/>
      </c>
      <c r="B631" s="125" t="str">
        <f>IF(Beladung!B631="","",Beladung!B631)</f>
        <v/>
      </c>
      <c r="C631" s="124" t="str">
        <f>IF(Beladung!C631="","",Beladung!C631)</f>
        <v/>
      </c>
      <c r="D631" s="87" t="str">
        <f>IF(ISBLANK(Beladung!B631),"",SUMIFS(Beladung!$D$17:$D$300,Beladung!$B$17:$B$300,B631))</f>
        <v/>
      </c>
      <c r="E631" s="66" t="str">
        <f>IF(ISBLANK(Beladung!B631),"",Beladung!D631)</f>
        <v/>
      </c>
      <c r="F631" s="88" t="str">
        <f>IF(ISBLANK(Beladung!B631),"",SUMIFS(Beladung!$F$17:$F$1001,Beladung!$B$17:$B$1001,'Ergebnis (detailliert)'!B631))</f>
        <v/>
      </c>
      <c r="G631" s="67" t="str">
        <f>IF(ISBLANK(Beladung!B631),"",Beladung!F631)</f>
        <v/>
      </c>
      <c r="H631" s="88" t="str">
        <f>IF(ISBLANK(Beladung!B631),"",SUMIFS(Entladung!$D$17:$D$1001,Entladung!$B$17:$B$1001,'Ergebnis (detailliert)'!B631))</f>
        <v/>
      </c>
      <c r="I631" s="89" t="str">
        <f>IF(ISBLANK(Entladung!B631),"",Entladung!D631)</f>
        <v/>
      </c>
      <c r="J631" s="88" t="str">
        <f>IF(ISBLANK(Beladung!B631),"",SUMIFS(Entladung!$F$17:$F$1001,Entladung!$B$17:$B$1001,'Ergebnis (detailliert)'!$B$17:$B$300))</f>
        <v/>
      </c>
      <c r="K631" s="13" t="str">
        <f>IFERROR(IF(B631="","",J631*'Ergebnis (detailliert)'!G631/'Ergebnis (detailliert)'!F631),0)</f>
        <v/>
      </c>
      <c r="L631" s="56" t="str">
        <f t="shared" si="9"/>
        <v/>
      </c>
      <c r="M631" s="57" t="str">
        <f>IF(B631="","",IF(LOOKUP(B631,Stammdaten!$A$17:$A$1001,Stammdaten!$G$17:$G$1001)="Nein",0,IF(ISBLANK(Beladung!B631),"",ROUND(MIN(G631,K631)*-1,2))))</f>
        <v/>
      </c>
    </row>
    <row r="632" spans="1:13" x14ac:dyDescent="0.25">
      <c r="A632" s="142" t="str">
        <f>_xlfn.IFNA(VLOOKUP(B632,Stammdaten!$A$17:$B$300,2,FALSE),"")</f>
        <v/>
      </c>
      <c r="B632" s="125" t="str">
        <f>IF(Beladung!B632="","",Beladung!B632)</f>
        <v/>
      </c>
      <c r="C632" s="124" t="str">
        <f>IF(Beladung!C632="","",Beladung!C632)</f>
        <v/>
      </c>
      <c r="D632" s="87" t="str">
        <f>IF(ISBLANK(Beladung!B632),"",SUMIFS(Beladung!$D$17:$D$300,Beladung!$B$17:$B$300,B632))</f>
        <v/>
      </c>
      <c r="E632" s="66" t="str">
        <f>IF(ISBLANK(Beladung!B632),"",Beladung!D632)</f>
        <v/>
      </c>
      <c r="F632" s="88" t="str">
        <f>IF(ISBLANK(Beladung!B632),"",SUMIFS(Beladung!$F$17:$F$1001,Beladung!$B$17:$B$1001,'Ergebnis (detailliert)'!B632))</f>
        <v/>
      </c>
      <c r="G632" s="67" t="str">
        <f>IF(ISBLANK(Beladung!B632),"",Beladung!F632)</f>
        <v/>
      </c>
      <c r="H632" s="88" t="str">
        <f>IF(ISBLANK(Beladung!B632),"",SUMIFS(Entladung!$D$17:$D$1001,Entladung!$B$17:$B$1001,'Ergebnis (detailliert)'!B632))</f>
        <v/>
      </c>
      <c r="I632" s="89" t="str">
        <f>IF(ISBLANK(Entladung!B632),"",Entladung!D632)</f>
        <v/>
      </c>
      <c r="J632" s="88" t="str">
        <f>IF(ISBLANK(Beladung!B632),"",SUMIFS(Entladung!$F$17:$F$1001,Entladung!$B$17:$B$1001,'Ergebnis (detailliert)'!$B$17:$B$300))</f>
        <v/>
      </c>
      <c r="K632" s="13" t="str">
        <f>IFERROR(IF(B632="","",J632*'Ergebnis (detailliert)'!G632/'Ergebnis (detailliert)'!F632),0)</f>
        <v/>
      </c>
      <c r="L632" s="56" t="str">
        <f t="shared" si="9"/>
        <v/>
      </c>
      <c r="M632" s="57" t="str">
        <f>IF(B632="","",IF(LOOKUP(B632,Stammdaten!$A$17:$A$1001,Stammdaten!$G$17:$G$1001)="Nein",0,IF(ISBLANK(Beladung!B632),"",ROUND(MIN(G632,K632)*-1,2))))</f>
        <v/>
      </c>
    </row>
    <row r="633" spans="1:13" x14ac:dyDescent="0.25">
      <c r="A633" s="142" t="str">
        <f>_xlfn.IFNA(VLOOKUP(B633,Stammdaten!$A$17:$B$300,2,FALSE),"")</f>
        <v/>
      </c>
      <c r="B633" s="125" t="str">
        <f>IF(Beladung!B633="","",Beladung!B633)</f>
        <v/>
      </c>
      <c r="C633" s="124" t="str">
        <f>IF(Beladung!C633="","",Beladung!C633)</f>
        <v/>
      </c>
      <c r="D633" s="87" t="str">
        <f>IF(ISBLANK(Beladung!B633),"",SUMIFS(Beladung!$D$17:$D$300,Beladung!$B$17:$B$300,B633))</f>
        <v/>
      </c>
      <c r="E633" s="66" t="str">
        <f>IF(ISBLANK(Beladung!B633),"",Beladung!D633)</f>
        <v/>
      </c>
      <c r="F633" s="88" t="str">
        <f>IF(ISBLANK(Beladung!B633),"",SUMIFS(Beladung!$F$17:$F$1001,Beladung!$B$17:$B$1001,'Ergebnis (detailliert)'!B633))</f>
        <v/>
      </c>
      <c r="G633" s="67" t="str">
        <f>IF(ISBLANK(Beladung!B633),"",Beladung!F633)</f>
        <v/>
      </c>
      <c r="H633" s="88" t="str">
        <f>IF(ISBLANK(Beladung!B633),"",SUMIFS(Entladung!$D$17:$D$1001,Entladung!$B$17:$B$1001,'Ergebnis (detailliert)'!B633))</f>
        <v/>
      </c>
      <c r="I633" s="89" t="str">
        <f>IF(ISBLANK(Entladung!B633),"",Entladung!D633)</f>
        <v/>
      </c>
      <c r="J633" s="88" t="str">
        <f>IF(ISBLANK(Beladung!B633),"",SUMIFS(Entladung!$F$17:$F$1001,Entladung!$B$17:$B$1001,'Ergebnis (detailliert)'!$B$17:$B$300))</f>
        <v/>
      </c>
      <c r="K633" s="13" t="str">
        <f>IFERROR(IF(B633="","",J633*'Ergebnis (detailliert)'!G633/'Ergebnis (detailliert)'!F633),0)</f>
        <v/>
      </c>
      <c r="L633" s="56" t="str">
        <f t="shared" si="9"/>
        <v/>
      </c>
      <c r="M633" s="57" t="str">
        <f>IF(B633="","",IF(LOOKUP(B633,Stammdaten!$A$17:$A$1001,Stammdaten!$G$17:$G$1001)="Nein",0,IF(ISBLANK(Beladung!B633),"",ROUND(MIN(G633,K633)*-1,2))))</f>
        <v/>
      </c>
    </row>
    <row r="634" spans="1:13" x14ac:dyDescent="0.25">
      <c r="A634" s="142" t="str">
        <f>_xlfn.IFNA(VLOOKUP(B634,Stammdaten!$A$17:$B$300,2,FALSE),"")</f>
        <v/>
      </c>
      <c r="B634" s="125" t="str">
        <f>IF(Beladung!B634="","",Beladung!B634)</f>
        <v/>
      </c>
      <c r="C634" s="124" t="str">
        <f>IF(Beladung!C634="","",Beladung!C634)</f>
        <v/>
      </c>
      <c r="D634" s="87" t="str">
        <f>IF(ISBLANK(Beladung!B634),"",SUMIFS(Beladung!$D$17:$D$300,Beladung!$B$17:$B$300,B634))</f>
        <v/>
      </c>
      <c r="E634" s="66" t="str">
        <f>IF(ISBLANK(Beladung!B634),"",Beladung!D634)</f>
        <v/>
      </c>
      <c r="F634" s="88" t="str">
        <f>IF(ISBLANK(Beladung!B634),"",SUMIFS(Beladung!$F$17:$F$1001,Beladung!$B$17:$B$1001,'Ergebnis (detailliert)'!B634))</f>
        <v/>
      </c>
      <c r="G634" s="67" t="str">
        <f>IF(ISBLANK(Beladung!B634),"",Beladung!F634)</f>
        <v/>
      </c>
      <c r="H634" s="88" t="str">
        <f>IF(ISBLANK(Beladung!B634),"",SUMIFS(Entladung!$D$17:$D$1001,Entladung!$B$17:$B$1001,'Ergebnis (detailliert)'!B634))</f>
        <v/>
      </c>
      <c r="I634" s="89" t="str">
        <f>IF(ISBLANK(Entladung!B634),"",Entladung!D634)</f>
        <v/>
      </c>
      <c r="J634" s="88" t="str">
        <f>IF(ISBLANK(Beladung!B634),"",SUMIFS(Entladung!$F$17:$F$1001,Entladung!$B$17:$B$1001,'Ergebnis (detailliert)'!$B$17:$B$300))</f>
        <v/>
      </c>
      <c r="K634" s="13" t="str">
        <f>IFERROR(IF(B634="","",J634*'Ergebnis (detailliert)'!G634/'Ergebnis (detailliert)'!F634),0)</f>
        <v/>
      </c>
      <c r="L634" s="56" t="str">
        <f t="shared" si="9"/>
        <v/>
      </c>
      <c r="M634" s="57" t="str">
        <f>IF(B634="","",IF(LOOKUP(B634,Stammdaten!$A$17:$A$1001,Stammdaten!$G$17:$G$1001)="Nein",0,IF(ISBLANK(Beladung!B634),"",ROUND(MIN(G634,K634)*-1,2))))</f>
        <v/>
      </c>
    </row>
    <row r="635" spans="1:13" x14ac:dyDescent="0.25">
      <c r="A635" s="142" t="str">
        <f>_xlfn.IFNA(VLOOKUP(B635,Stammdaten!$A$17:$B$300,2,FALSE),"")</f>
        <v/>
      </c>
      <c r="B635" s="125" t="str">
        <f>IF(Beladung!B635="","",Beladung!B635)</f>
        <v/>
      </c>
      <c r="C635" s="124" t="str">
        <f>IF(Beladung!C635="","",Beladung!C635)</f>
        <v/>
      </c>
      <c r="D635" s="87" t="str">
        <f>IF(ISBLANK(Beladung!B635),"",SUMIFS(Beladung!$D$17:$D$300,Beladung!$B$17:$B$300,B635))</f>
        <v/>
      </c>
      <c r="E635" s="66" t="str">
        <f>IF(ISBLANK(Beladung!B635),"",Beladung!D635)</f>
        <v/>
      </c>
      <c r="F635" s="88" t="str">
        <f>IF(ISBLANK(Beladung!B635),"",SUMIFS(Beladung!$F$17:$F$1001,Beladung!$B$17:$B$1001,'Ergebnis (detailliert)'!B635))</f>
        <v/>
      </c>
      <c r="G635" s="67" t="str">
        <f>IF(ISBLANK(Beladung!B635),"",Beladung!F635)</f>
        <v/>
      </c>
      <c r="H635" s="88" t="str">
        <f>IF(ISBLANK(Beladung!B635),"",SUMIFS(Entladung!$D$17:$D$1001,Entladung!$B$17:$B$1001,'Ergebnis (detailliert)'!B635))</f>
        <v/>
      </c>
      <c r="I635" s="89" t="str">
        <f>IF(ISBLANK(Entladung!B635),"",Entladung!D635)</f>
        <v/>
      </c>
      <c r="J635" s="88" t="str">
        <f>IF(ISBLANK(Beladung!B635),"",SUMIFS(Entladung!$F$17:$F$1001,Entladung!$B$17:$B$1001,'Ergebnis (detailliert)'!$B$17:$B$300))</f>
        <v/>
      </c>
      <c r="K635" s="13" t="str">
        <f>IFERROR(IF(B635="","",J635*'Ergebnis (detailliert)'!G635/'Ergebnis (detailliert)'!F635),0)</f>
        <v/>
      </c>
      <c r="L635" s="56" t="str">
        <f t="shared" si="9"/>
        <v/>
      </c>
      <c r="M635" s="57" t="str">
        <f>IF(B635="","",IF(LOOKUP(B635,Stammdaten!$A$17:$A$1001,Stammdaten!$G$17:$G$1001)="Nein",0,IF(ISBLANK(Beladung!B635),"",ROUND(MIN(G635,K635)*-1,2))))</f>
        <v/>
      </c>
    </row>
    <row r="636" spans="1:13" x14ac:dyDescent="0.25">
      <c r="A636" s="142" t="str">
        <f>_xlfn.IFNA(VLOOKUP(B636,Stammdaten!$A$17:$B$300,2,FALSE),"")</f>
        <v/>
      </c>
      <c r="B636" s="125" t="str">
        <f>IF(Beladung!B636="","",Beladung!B636)</f>
        <v/>
      </c>
      <c r="C636" s="124" t="str">
        <f>IF(Beladung!C636="","",Beladung!C636)</f>
        <v/>
      </c>
      <c r="D636" s="87" t="str">
        <f>IF(ISBLANK(Beladung!B636),"",SUMIFS(Beladung!$D$17:$D$300,Beladung!$B$17:$B$300,B636))</f>
        <v/>
      </c>
      <c r="E636" s="66" t="str">
        <f>IF(ISBLANK(Beladung!B636),"",Beladung!D636)</f>
        <v/>
      </c>
      <c r="F636" s="88" t="str">
        <f>IF(ISBLANK(Beladung!B636),"",SUMIFS(Beladung!$F$17:$F$1001,Beladung!$B$17:$B$1001,'Ergebnis (detailliert)'!B636))</f>
        <v/>
      </c>
      <c r="G636" s="67" t="str">
        <f>IF(ISBLANK(Beladung!B636),"",Beladung!F636)</f>
        <v/>
      </c>
      <c r="H636" s="88" t="str">
        <f>IF(ISBLANK(Beladung!B636),"",SUMIFS(Entladung!$D$17:$D$1001,Entladung!$B$17:$B$1001,'Ergebnis (detailliert)'!B636))</f>
        <v/>
      </c>
      <c r="I636" s="89" t="str">
        <f>IF(ISBLANK(Entladung!B636),"",Entladung!D636)</f>
        <v/>
      </c>
      <c r="J636" s="88" t="str">
        <f>IF(ISBLANK(Beladung!B636),"",SUMIFS(Entladung!$F$17:$F$1001,Entladung!$B$17:$B$1001,'Ergebnis (detailliert)'!$B$17:$B$300))</f>
        <v/>
      </c>
      <c r="K636" s="13" t="str">
        <f>IFERROR(IF(B636="","",J636*'Ergebnis (detailliert)'!G636/'Ergebnis (detailliert)'!F636),0)</f>
        <v/>
      </c>
      <c r="L636" s="56" t="str">
        <f t="shared" si="9"/>
        <v/>
      </c>
      <c r="M636" s="57" t="str">
        <f>IF(B636="","",IF(LOOKUP(B636,Stammdaten!$A$17:$A$1001,Stammdaten!$G$17:$G$1001)="Nein",0,IF(ISBLANK(Beladung!B636),"",ROUND(MIN(G636,K636)*-1,2))))</f>
        <v/>
      </c>
    </row>
    <row r="637" spans="1:13" x14ac:dyDescent="0.25">
      <c r="A637" s="142" t="str">
        <f>_xlfn.IFNA(VLOOKUP(B637,Stammdaten!$A$17:$B$300,2,FALSE),"")</f>
        <v/>
      </c>
      <c r="B637" s="125" t="str">
        <f>IF(Beladung!B637="","",Beladung!B637)</f>
        <v/>
      </c>
      <c r="C637" s="124" t="str">
        <f>IF(Beladung!C637="","",Beladung!C637)</f>
        <v/>
      </c>
      <c r="D637" s="87" t="str">
        <f>IF(ISBLANK(Beladung!B637),"",SUMIFS(Beladung!$D$17:$D$300,Beladung!$B$17:$B$300,B637))</f>
        <v/>
      </c>
      <c r="E637" s="66" t="str">
        <f>IF(ISBLANK(Beladung!B637),"",Beladung!D637)</f>
        <v/>
      </c>
      <c r="F637" s="88" t="str">
        <f>IF(ISBLANK(Beladung!B637),"",SUMIFS(Beladung!$F$17:$F$1001,Beladung!$B$17:$B$1001,'Ergebnis (detailliert)'!B637))</f>
        <v/>
      </c>
      <c r="G637" s="67" t="str">
        <f>IF(ISBLANK(Beladung!B637),"",Beladung!F637)</f>
        <v/>
      </c>
      <c r="H637" s="88" t="str">
        <f>IF(ISBLANK(Beladung!B637),"",SUMIFS(Entladung!$D$17:$D$1001,Entladung!$B$17:$B$1001,'Ergebnis (detailliert)'!B637))</f>
        <v/>
      </c>
      <c r="I637" s="89" t="str">
        <f>IF(ISBLANK(Entladung!B637),"",Entladung!D637)</f>
        <v/>
      </c>
      <c r="J637" s="88" t="str">
        <f>IF(ISBLANK(Beladung!B637),"",SUMIFS(Entladung!$F$17:$F$1001,Entladung!$B$17:$B$1001,'Ergebnis (detailliert)'!$B$17:$B$300))</f>
        <v/>
      </c>
      <c r="K637" s="13" t="str">
        <f>IFERROR(IF(B637="","",J637*'Ergebnis (detailliert)'!G637/'Ergebnis (detailliert)'!F637),0)</f>
        <v/>
      </c>
      <c r="L637" s="56" t="str">
        <f t="shared" si="9"/>
        <v/>
      </c>
      <c r="M637" s="57" t="str">
        <f>IF(B637="","",IF(LOOKUP(B637,Stammdaten!$A$17:$A$1001,Stammdaten!$G$17:$G$1001)="Nein",0,IF(ISBLANK(Beladung!B637),"",ROUND(MIN(G637,K637)*-1,2))))</f>
        <v/>
      </c>
    </row>
    <row r="638" spans="1:13" x14ac:dyDescent="0.25">
      <c r="A638" s="142" t="str">
        <f>_xlfn.IFNA(VLOOKUP(B638,Stammdaten!$A$17:$B$300,2,FALSE),"")</f>
        <v/>
      </c>
      <c r="B638" s="125" t="str">
        <f>IF(Beladung!B638="","",Beladung!B638)</f>
        <v/>
      </c>
      <c r="C638" s="124" t="str">
        <f>IF(Beladung!C638="","",Beladung!C638)</f>
        <v/>
      </c>
      <c r="D638" s="87" t="str">
        <f>IF(ISBLANK(Beladung!B638),"",SUMIFS(Beladung!$D$17:$D$300,Beladung!$B$17:$B$300,B638))</f>
        <v/>
      </c>
      <c r="E638" s="66" t="str">
        <f>IF(ISBLANK(Beladung!B638),"",Beladung!D638)</f>
        <v/>
      </c>
      <c r="F638" s="88" t="str">
        <f>IF(ISBLANK(Beladung!B638),"",SUMIFS(Beladung!$F$17:$F$1001,Beladung!$B$17:$B$1001,'Ergebnis (detailliert)'!B638))</f>
        <v/>
      </c>
      <c r="G638" s="67" t="str">
        <f>IF(ISBLANK(Beladung!B638),"",Beladung!F638)</f>
        <v/>
      </c>
      <c r="H638" s="88" t="str">
        <f>IF(ISBLANK(Beladung!B638),"",SUMIFS(Entladung!$D$17:$D$1001,Entladung!$B$17:$B$1001,'Ergebnis (detailliert)'!B638))</f>
        <v/>
      </c>
      <c r="I638" s="89" t="str">
        <f>IF(ISBLANK(Entladung!B638),"",Entladung!D638)</f>
        <v/>
      </c>
      <c r="J638" s="88" t="str">
        <f>IF(ISBLANK(Beladung!B638),"",SUMIFS(Entladung!$F$17:$F$1001,Entladung!$B$17:$B$1001,'Ergebnis (detailliert)'!$B$17:$B$300))</f>
        <v/>
      </c>
      <c r="K638" s="13" t="str">
        <f>IFERROR(IF(B638="","",J638*'Ergebnis (detailliert)'!G638/'Ergebnis (detailliert)'!F638),0)</f>
        <v/>
      </c>
      <c r="L638" s="56" t="str">
        <f t="shared" si="9"/>
        <v/>
      </c>
      <c r="M638" s="57" t="str">
        <f>IF(B638="","",IF(LOOKUP(B638,Stammdaten!$A$17:$A$1001,Stammdaten!$G$17:$G$1001)="Nein",0,IF(ISBLANK(Beladung!B638),"",ROUND(MIN(G638,K638)*-1,2))))</f>
        <v/>
      </c>
    </row>
    <row r="639" spans="1:13" x14ac:dyDescent="0.25">
      <c r="A639" s="142" t="str">
        <f>_xlfn.IFNA(VLOOKUP(B639,Stammdaten!$A$17:$B$300,2,FALSE),"")</f>
        <v/>
      </c>
      <c r="B639" s="125" t="str">
        <f>IF(Beladung!B639="","",Beladung!B639)</f>
        <v/>
      </c>
      <c r="C639" s="124" t="str">
        <f>IF(Beladung!C639="","",Beladung!C639)</f>
        <v/>
      </c>
      <c r="D639" s="87" t="str">
        <f>IF(ISBLANK(Beladung!B639),"",SUMIFS(Beladung!$D$17:$D$300,Beladung!$B$17:$B$300,B639))</f>
        <v/>
      </c>
      <c r="E639" s="66" t="str">
        <f>IF(ISBLANK(Beladung!B639),"",Beladung!D639)</f>
        <v/>
      </c>
      <c r="F639" s="88" t="str">
        <f>IF(ISBLANK(Beladung!B639),"",SUMIFS(Beladung!$F$17:$F$1001,Beladung!$B$17:$B$1001,'Ergebnis (detailliert)'!B639))</f>
        <v/>
      </c>
      <c r="G639" s="67" t="str">
        <f>IF(ISBLANK(Beladung!B639),"",Beladung!F639)</f>
        <v/>
      </c>
      <c r="H639" s="88" t="str">
        <f>IF(ISBLANK(Beladung!B639),"",SUMIFS(Entladung!$D$17:$D$1001,Entladung!$B$17:$B$1001,'Ergebnis (detailliert)'!B639))</f>
        <v/>
      </c>
      <c r="I639" s="89" t="str">
        <f>IF(ISBLANK(Entladung!B639),"",Entladung!D639)</f>
        <v/>
      </c>
      <c r="J639" s="88" t="str">
        <f>IF(ISBLANK(Beladung!B639),"",SUMIFS(Entladung!$F$17:$F$1001,Entladung!$B$17:$B$1001,'Ergebnis (detailliert)'!$B$17:$B$300))</f>
        <v/>
      </c>
      <c r="K639" s="13" t="str">
        <f>IFERROR(IF(B639="","",J639*'Ergebnis (detailliert)'!G639/'Ergebnis (detailliert)'!F639),0)</f>
        <v/>
      </c>
      <c r="L639" s="56" t="str">
        <f t="shared" si="9"/>
        <v/>
      </c>
      <c r="M639" s="57" t="str">
        <f>IF(B639="","",IF(LOOKUP(B639,Stammdaten!$A$17:$A$1001,Stammdaten!$G$17:$G$1001)="Nein",0,IF(ISBLANK(Beladung!B639),"",ROUND(MIN(G639,K639)*-1,2))))</f>
        <v/>
      </c>
    </row>
    <row r="640" spans="1:13" x14ac:dyDescent="0.25">
      <c r="A640" s="142" t="str">
        <f>_xlfn.IFNA(VLOOKUP(B640,Stammdaten!$A$17:$B$300,2,FALSE),"")</f>
        <v/>
      </c>
      <c r="B640" s="125" t="str">
        <f>IF(Beladung!B640="","",Beladung!B640)</f>
        <v/>
      </c>
      <c r="C640" s="124" t="str">
        <f>IF(Beladung!C640="","",Beladung!C640)</f>
        <v/>
      </c>
      <c r="D640" s="87" t="str">
        <f>IF(ISBLANK(Beladung!B640),"",SUMIFS(Beladung!$D$17:$D$300,Beladung!$B$17:$B$300,B640))</f>
        <v/>
      </c>
      <c r="E640" s="66" t="str">
        <f>IF(ISBLANK(Beladung!B640),"",Beladung!D640)</f>
        <v/>
      </c>
      <c r="F640" s="88" t="str">
        <f>IF(ISBLANK(Beladung!B640),"",SUMIFS(Beladung!$F$17:$F$1001,Beladung!$B$17:$B$1001,'Ergebnis (detailliert)'!B640))</f>
        <v/>
      </c>
      <c r="G640" s="67" t="str">
        <f>IF(ISBLANK(Beladung!B640),"",Beladung!F640)</f>
        <v/>
      </c>
      <c r="H640" s="88" t="str">
        <f>IF(ISBLANK(Beladung!B640),"",SUMIFS(Entladung!$D$17:$D$1001,Entladung!$B$17:$B$1001,'Ergebnis (detailliert)'!B640))</f>
        <v/>
      </c>
      <c r="I640" s="89" t="str">
        <f>IF(ISBLANK(Entladung!B640),"",Entladung!D640)</f>
        <v/>
      </c>
      <c r="J640" s="88" t="str">
        <f>IF(ISBLANK(Beladung!B640),"",SUMIFS(Entladung!$F$17:$F$1001,Entladung!$B$17:$B$1001,'Ergebnis (detailliert)'!$B$17:$B$300))</f>
        <v/>
      </c>
      <c r="K640" s="13" t="str">
        <f>IFERROR(IF(B640="","",J640*'Ergebnis (detailliert)'!G640/'Ergebnis (detailliert)'!F640),0)</f>
        <v/>
      </c>
      <c r="L640" s="56" t="str">
        <f t="shared" si="9"/>
        <v/>
      </c>
      <c r="M640" s="57" t="str">
        <f>IF(B640="","",IF(LOOKUP(B640,Stammdaten!$A$17:$A$1001,Stammdaten!$G$17:$G$1001)="Nein",0,IF(ISBLANK(Beladung!B640),"",ROUND(MIN(G640,K640)*-1,2))))</f>
        <v/>
      </c>
    </row>
    <row r="641" spans="1:13" x14ac:dyDescent="0.25">
      <c r="A641" s="142" t="str">
        <f>_xlfn.IFNA(VLOOKUP(B641,Stammdaten!$A$17:$B$300,2,FALSE),"")</f>
        <v/>
      </c>
      <c r="B641" s="125" t="str">
        <f>IF(Beladung!B641="","",Beladung!B641)</f>
        <v/>
      </c>
      <c r="C641" s="124" t="str">
        <f>IF(Beladung!C641="","",Beladung!C641)</f>
        <v/>
      </c>
      <c r="D641" s="87" t="str">
        <f>IF(ISBLANK(Beladung!B641),"",SUMIFS(Beladung!$D$17:$D$300,Beladung!$B$17:$B$300,B641))</f>
        <v/>
      </c>
      <c r="E641" s="66" t="str">
        <f>IF(ISBLANK(Beladung!B641),"",Beladung!D641)</f>
        <v/>
      </c>
      <c r="F641" s="88" t="str">
        <f>IF(ISBLANK(Beladung!B641),"",SUMIFS(Beladung!$F$17:$F$1001,Beladung!$B$17:$B$1001,'Ergebnis (detailliert)'!B641))</f>
        <v/>
      </c>
      <c r="G641" s="67" t="str">
        <f>IF(ISBLANK(Beladung!B641),"",Beladung!F641)</f>
        <v/>
      </c>
      <c r="H641" s="88" t="str">
        <f>IF(ISBLANK(Beladung!B641),"",SUMIFS(Entladung!$D$17:$D$1001,Entladung!$B$17:$B$1001,'Ergebnis (detailliert)'!B641))</f>
        <v/>
      </c>
      <c r="I641" s="89" t="str">
        <f>IF(ISBLANK(Entladung!B641),"",Entladung!D641)</f>
        <v/>
      </c>
      <c r="J641" s="88" t="str">
        <f>IF(ISBLANK(Beladung!B641),"",SUMIFS(Entladung!$F$17:$F$1001,Entladung!$B$17:$B$1001,'Ergebnis (detailliert)'!$B$17:$B$300))</f>
        <v/>
      </c>
      <c r="K641" s="13" t="str">
        <f>IFERROR(IF(B641="","",J641*'Ergebnis (detailliert)'!G641/'Ergebnis (detailliert)'!F641),0)</f>
        <v/>
      </c>
      <c r="L641" s="56" t="str">
        <f t="shared" si="9"/>
        <v/>
      </c>
      <c r="M641" s="57" t="str">
        <f>IF(B641="","",IF(LOOKUP(B641,Stammdaten!$A$17:$A$1001,Stammdaten!$G$17:$G$1001)="Nein",0,IF(ISBLANK(Beladung!B641),"",ROUND(MIN(G641,K641)*-1,2))))</f>
        <v/>
      </c>
    </row>
    <row r="642" spans="1:13" x14ac:dyDescent="0.25">
      <c r="A642" s="142" t="str">
        <f>_xlfn.IFNA(VLOOKUP(B642,Stammdaten!$A$17:$B$300,2,FALSE),"")</f>
        <v/>
      </c>
      <c r="B642" s="125" t="str">
        <f>IF(Beladung!B642="","",Beladung!B642)</f>
        <v/>
      </c>
      <c r="C642" s="124" t="str">
        <f>IF(Beladung!C642="","",Beladung!C642)</f>
        <v/>
      </c>
      <c r="D642" s="87" t="str">
        <f>IF(ISBLANK(Beladung!B642),"",SUMIFS(Beladung!$D$17:$D$300,Beladung!$B$17:$B$300,B642))</f>
        <v/>
      </c>
      <c r="E642" s="66" t="str">
        <f>IF(ISBLANK(Beladung!B642),"",Beladung!D642)</f>
        <v/>
      </c>
      <c r="F642" s="88" t="str">
        <f>IF(ISBLANK(Beladung!B642),"",SUMIFS(Beladung!$F$17:$F$1001,Beladung!$B$17:$B$1001,'Ergebnis (detailliert)'!B642))</f>
        <v/>
      </c>
      <c r="G642" s="67" t="str">
        <f>IF(ISBLANK(Beladung!B642),"",Beladung!F642)</f>
        <v/>
      </c>
      <c r="H642" s="88" t="str">
        <f>IF(ISBLANK(Beladung!B642),"",SUMIFS(Entladung!$D$17:$D$1001,Entladung!$B$17:$B$1001,'Ergebnis (detailliert)'!B642))</f>
        <v/>
      </c>
      <c r="I642" s="89" t="str">
        <f>IF(ISBLANK(Entladung!B642),"",Entladung!D642)</f>
        <v/>
      </c>
      <c r="J642" s="88" t="str">
        <f>IF(ISBLANK(Beladung!B642),"",SUMIFS(Entladung!$F$17:$F$1001,Entladung!$B$17:$B$1001,'Ergebnis (detailliert)'!$B$17:$B$300))</f>
        <v/>
      </c>
      <c r="K642" s="13" t="str">
        <f>IFERROR(IF(B642="","",J642*'Ergebnis (detailliert)'!G642/'Ergebnis (detailliert)'!F642),0)</f>
        <v/>
      </c>
      <c r="L642" s="56" t="str">
        <f t="shared" si="9"/>
        <v/>
      </c>
      <c r="M642" s="57" t="str">
        <f>IF(B642="","",IF(LOOKUP(B642,Stammdaten!$A$17:$A$1001,Stammdaten!$G$17:$G$1001)="Nein",0,IF(ISBLANK(Beladung!B642),"",ROUND(MIN(G642,K642)*-1,2))))</f>
        <v/>
      </c>
    </row>
    <row r="643" spans="1:13" x14ac:dyDescent="0.25">
      <c r="A643" s="142" t="str">
        <f>_xlfn.IFNA(VLOOKUP(B643,Stammdaten!$A$17:$B$300,2,FALSE),"")</f>
        <v/>
      </c>
      <c r="B643" s="125" t="str">
        <f>IF(Beladung!B643="","",Beladung!B643)</f>
        <v/>
      </c>
      <c r="C643" s="124" t="str">
        <f>IF(Beladung!C643="","",Beladung!C643)</f>
        <v/>
      </c>
      <c r="D643" s="87" t="str">
        <f>IF(ISBLANK(Beladung!B643),"",SUMIFS(Beladung!$D$17:$D$300,Beladung!$B$17:$B$300,B643))</f>
        <v/>
      </c>
      <c r="E643" s="66" t="str">
        <f>IF(ISBLANK(Beladung!B643),"",Beladung!D643)</f>
        <v/>
      </c>
      <c r="F643" s="88" t="str">
        <f>IF(ISBLANK(Beladung!B643),"",SUMIFS(Beladung!$F$17:$F$1001,Beladung!$B$17:$B$1001,'Ergebnis (detailliert)'!B643))</f>
        <v/>
      </c>
      <c r="G643" s="67" t="str">
        <f>IF(ISBLANK(Beladung!B643),"",Beladung!F643)</f>
        <v/>
      </c>
      <c r="H643" s="88" t="str">
        <f>IF(ISBLANK(Beladung!B643),"",SUMIFS(Entladung!$D$17:$D$1001,Entladung!$B$17:$B$1001,'Ergebnis (detailliert)'!B643))</f>
        <v/>
      </c>
      <c r="I643" s="89" t="str">
        <f>IF(ISBLANK(Entladung!B643),"",Entladung!D643)</f>
        <v/>
      </c>
      <c r="J643" s="88" t="str">
        <f>IF(ISBLANK(Beladung!B643),"",SUMIFS(Entladung!$F$17:$F$1001,Entladung!$B$17:$B$1001,'Ergebnis (detailliert)'!$B$17:$B$300))</f>
        <v/>
      </c>
      <c r="K643" s="13" t="str">
        <f>IFERROR(IF(B643="","",J643*'Ergebnis (detailliert)'!G643/'Ergebnis (detailliert)'!F643),0)</f>
        <v/>
      </c>
      <c r="L643" s="56" t="str">
        <f t="shared" si="9"/>
        <v/>
      </c>
      <c r="M643" s="57" t="str">
        <f>IF(B643="","",IF(LOOKUP(B643,Stammdaten!$A$17:$A$1001,Stammdaten!$G$17:$G$1001)="Nein",0,IF(ISBLANK(Beladung!B643),"",ROUND(MIN(G643,K643)*-1,2))))</f>
        <v/>
      </c>
    </row>
    <row r="644" spans="1:13" x14ac:dyDescent="0.25">
      <c r="A644" s="142" t="str">
        <f>_xlfn.IFNA(VLOOKUP(B644,Stammdaten!$A$17:$B$300,2,FALSE),"")</f>
        <v/>
      </c>
      <c r="B644" s="125" t="str">
        <f>IF(Beladung!B644="","",Beladung!B644)</f>
        <v/>
      </c>
      <c r="C644" s="124" t="str">
        <f>IF(Beladung!C644="","",Beladung!C644)</f>
        <v/>
      </c>
      <c r="D644" s="87" t="str">
        <f>IF(ISBLANK(Beladung!B644),"",SUMIFS(Beladung!$D$17:$D$300,Beladung!$B$17:$B$300,B644))</f>
        <v/>
      </c>
      <c r="E644" s="66" t="str">
        <f>IF(ISBLANK(Beladung!B644),"",Beladung!D644)</f>
        <v/>
      </c>
      <c r="F644" s="88" t="str">
        <f>IF(ISBLANK(Beladung!B644),"",SUMIFS(Beladung!$F$17:$F$1001,Beladung!$B$17:$B$1001,'Ergebnis (detailliert)'!B644))</f>
        <v/>
      </c>
      <c r="G644" s="67" t="str">
        <f>IF(ISBLANK(Beladung!B644),"",Beladung!F644)</f>
        <v/>
      </c>
      <c r="H644" s="88" t="str">
        <f>IF(ISBLANK(Beladung!B644),"",SUMIFS(Entladung!$D$17:$D$1001,Entladung!$B$17:$B$1001,'Ergebnis (detailliert)'!B644))</f>
        <v/>
      </c>
      <c r="I644" s="89" t="str">
        <f>IF(ISBLANK(Entladung!B644),"",Entladung!D644)</f>
        <v/>
      </c>
      <c r="J644" s="88" t="str">
        <f>IF(ISBLANK(Beladung!B644),"",SUMIFS(Entladung!$F$17:$F$1001,Entladung!$B$17:$B$1001,'Ergebnis (detailliert)'!$B$17:$B$300))</f>
        <v/>
      </c>
      <c r="K644" s="13" t="str">
        <f>IFERROR(IF(B644="","",J644*'Ergebnis (detailliert)'!G644/'Ergebnis (detailliert)'!F644),0)</f>
        <v/>
      </c>
      <c r="L644" s="56" t="str">
        <f t="shared" si="9"/>
        <v/>
      </c>
      <c r="M644" s="57" t="str">
        <f>IF(B644="","",IF(LOOKUP(B644,Stammdaten!$A$17:$A$1001,Stammdaten!$G$17:$G$1001)="Nein",0,IF(ISBLANK(Beladung!B644),"",ROUND(MIN(G644,K644)*-1,2))))</f>
        <v/>
      </c>
    </row>
    <row r="645" spans="1:13" x14ac:dyDescent="0.25">
      <c r="A645" s="142" t="str">
        <f>_xlfn.IFNA(VLOOKUP(B645,Stammdaten!$A$17:$B$300,2,FALSE),"")</f>
        <v/>
      </c>
      <c r="B645" s="125" t="str">
        <f>IF(Beladung!B645="","",Beladung!B645)</f>
        <v/>
      </c>
      <c r="C645" s="124" t="str">
        <f>IF(Beladung!C645="","",Beladung!C645)</f>
        <v/>
      </c>
      <c r="D645" s="87" t="str">
        <f>IF(ISBLANK(Beladung!B645),"",SUMIFS(Beladung!$D$17:$D$300,Beladung!$B$17:$B$300,B645))</f>
        <v/>
      </c>
      <c r="E645" s="66" t="str">
        <f>IF(ISBLANK(Beladung!B645),"",Beladung!D645)</f>
        <v/>
      </c>
      <c r="F645" s="88" t="str">
        <f>IF(ISBLANK(Beladung!B645),"",SUMIFS(Beladung!$F$17:$F$1001,Beladung!$B$17:$B$1001,'Ergebnis (detailliert)'!B645))</f>
        <v/>
      </c>
      <c r="G645" s="67" t="str">
        <f>IF(ISBLANK(Beladung!B645),"",Beladung!F645)</f>
        <v/>
      </c>
      <c r="H645" s="88" t="str">
        <f>IF(ISBLANK(Beladung!B645),"",SUMIFS(Entladung!$D$17:$D$1001,Entladung!$B$17:$B$1001,'Ergebnis (detailliert)'!B645))</f>
        <v/>
      </c>
      <c r="I645" s="89" t="str">
        <f>IF(ISBLANK(Entladung!B645),"",Entladung!D645)</f>
        <v/>
      </c>
      <c r="J645" s="88" t="str">
        <f>IF(ISBLANK(Beladung!B645),"",SUMIFS(Entladung!$F$17:$F$1001,Entladung!$B$17:$B$1001,'Ergebnis (detailliert)'!$B$17:$B$300))</f>
        <v/>
      </c>
      <c r="K645" s="13" t="str">
        <f>IFERROR(IF(B645="","",J645*'Ergebnis (detailliert)'!G645/'Ergebnis (detailliert)'!F645),0)</f>
        <v/>
      </c>
      <c r="L645" s="56" t="str">
        <f t="shared" si="9"/>
        <v/>
      </c>
      <c r="M645" s="57" t="str">
        <f>IF(B645="","",IF(LOOKUP(B645,Stammdaten!$A$17:$A$1001,Stammdaten!$G$17:$G$1001)="Nein",0,IF(ISBLANK(Beladung!B645),"",ROUND(MIN(G645,K645)*-1,2))))</f>
        <v/>
      </c>
    </row>
    <row r="646" spans="1:13" x14ac:dyDescent="0.25">
      <c r="A646" s="142" t="str">
        <f>_xlfn.IFNA(VLOOKUP(B646,Stammdaten!$A$17:$B$300,2,FALSE),"")</f>
        <v/>
      </c>
      <c r="B646" s="125" t="str">
        <f>IF(Beladung!B646="","",Beladung!B646)</f>
        <v/>
      </c>
      <c r="C646" s="124" t="str">
        <f>IF(Beladung!C646="","",Beladung!C646)</f>
        <v/>
      </c>
      <c r="D646" s="87" t="str">
        <f>IF(ISBLANK(Beladung!B646),"",SUMIFS(Beladung!$D$17:$D$300,Beladung!$B$17:$B$300,B646))</f>
        <v/>
      </c>
      <c r="E646" s="66" t="str">
        <f>IF(ISBLANK(Beladung!B646),"",Beladung!D646)</f>
        <v/>
      </c>
      <c r="F646" s="88" t="str">
        <f>IF(ISBLANK(Beladung!B646),"",SUMIFS(Beladung!$F$17:$F$1001,Beladung!$B$17:$B$1001,'Ergebnis (detailliert)'!B646))</f>
        <v/>
      </c>
      <c r="G646" s="67" t="str">
        <f>IF(ISBLANK(Beladung!B646),"",Beladung!F646)</f>
        <v/>
      </c>
      <c r="H646" s="88" t="str">
        <f>IF(ISBLANK(Beladung!B646),"",SUMIFS(Entladung!$D$17:$D$1001,Entladung!$B$17:$B$1001,'Ergebnis (detailliert)'!B646))</f>
        <v/>
      </c>
      <c r="I646" s="89" t="str">
        <f>IF(ISBLANK(Entladung!B646),"",Entladung!D646)</f>
        <v/>
      </c>
      <c r="J646" s="88" t="str">
        <f>IF(ISBLANK(Beladung!B646),"",SUMIFS(Entladung!$F$17:$F$1001,Entladung!$B$17:$B$1001,'Ergebnis (detailliert)'!$B$17:$B$300))</f>
        <v/>
      </c>
      <c r="K646" s="13" t="str">
        <f>IFERROR(IF(B646="","",J646*'Ergebnis (detailliert)'!G646/'Ergebnis (detailliert)'!F646),0)</f>
        <v/>
      </c>
      <c r="L646" s="56" t="str">
        <f t="shared" si="9"/>
        <v/>
      </c>
      <c r="M646" s="57" t="str">
        <f>IF(B646="","",IF(LOOKUP(B646,Stammdaten!$A$17:$A$1001,Stammdaten!$G$17:$G$1001)="Nein",0,IF(ISBLANK(Beladung!B646),"",ROUND(MIN(G646,K646)*-1,2))))</f>
        <v/>
      </c>
    </row>
    <row r="647" spans="1:13" x14ac:dyDescent="0.25">
      <c r="A647" s="142" t="str">
        <f>_xlfn.IFNA(VLOOKUP(B647,Stammdaten!$A$17:$B$300,2,FALSE),"")</f>
        <v/>
      </c>
      <c r="B647" s="125" t="str">
        <f>IF(Beladung!B647="","",Beladung!B647)</f>
        <v/>
      </c>
      <c r="C647" s="124" t="str">
        <f>IF(Beladung!C647="","",Beladung!C647)</f>
        <v/>
      </c>
      <c r="D647" s="87" t="str">
        <f>IF(ISBLANK(Beladung!B647),"",SUMIFS(Beladung!$D$17:$D$300,Beladung!$B$17:$B$300,B647))</f>
        <v/>
      </c>
      <c r="E647" s="66" t="str">
        <f>IF(ISBLANK(Beladung!B647),"",Beladung!D647)</f>
        <v/>
      </c>
      <c r="F647" s="88" t="str">
        <f>IF(ISBLANK(Beladung!B647),"",SUMIFS(Beladung!$F$17:$F$1001,Beladung!$B$17:$B$1001,'Ergebnis (detailliert)'!B647))</f>
        <v/>
      </c>
      <c r="G647" s="67" t="str">
        <f>IF(ISBLANK(Beladung!B647),"",Beladung!F647)</f>
        <v/>
      </c>
      <c r="H647" s="88" t="str">
        <f>IF(ISBLANK(Beladung!B647),"",SUMIFS(Entladung!$D$17:$D$1001,Entladung!$B$17:$B$1001,'Ergebnis (detailliert)'!B647))</f>
        <v/>
      </c>
      <c r="I647" s="89" t="str">
        <f>IF(ISBLANK(Entladung!B647),"",Entladung!D647)</f>
        <v/>
      </c>
      <c r="J647" s="88" t="str">
        <f>IF(ISBLANK(Beladung!B647),"",SUMIFS(Entladung!$F$17:$F$1001,Entladung!$B$17:$B$1001,'Ergebnis (detailliert)'!$B$17:$B$300))</f>
        <v/>
      </c>
      <c r="K647" s="13" t="str">
        <f>IFERROR(IF(B647="","",J647*'Ergebnis (detailliert)'!G647/'Ergebnis (detailliert)'!F647),0)</f>
        <v/>
      </c>
      <c r="L647" s="56" t="str">
        <f t="shared" si="9"/>
        <v/>
      </c>
      <c r="M647" s="57" t="str">
        <f>IF(B647="","",IF(LOOKUP(B647,Stammdaten!$A$17:$A$1001,Stammdaten!$G$17:$G$1001)="Nein",0,IF(ISBLANK(Beladung!B647),"",ROUND(MIN(G647,K647)*-1,2))))</f>
        <v/>
      </c>
    </row>
    <row r="648" spans="1:13" x14ac:dyDescent="0.25">
      <c r="A648" s="142" t="str">
        <f>_xlfn.IFNA(VLOOKUP(B648,Stammdaten!$A$17:$B$300,2,FALSE),"")</f>
        <v/>
      </c>
      <c r="B648" s="125" t="str">
        <f>IF(Beladung!B648="","",Beladung!B648)</f>
        <v/>
      </c>
      <c r="C648" s="124" t="str">
        <f>IF(Beladung!C648="","",Beladung!C648)</f>
        <v/>
      </c>
      <c r="D648" s="87" t="str">
        <f>IF(ISBLANK(Beladung!B648),"",SUMIFS(Beladung!$D$17:$D$300,Beladung!$B$17:$B$300,B648))</f>
        <v/>
      </c>
      <c r="E648" s="66" t="str">
        <f>IF(ISBLANK(Beladung!B648),"",Beladung!D648)</f>
        <v/>
      </c>
      <c r="F648" s="88" t="str">
        <f>IF(ISBLANK(Beladung!B648),"",SUMIFS(Beladung!$F$17:$F$1001,Beladung!$B$17:$B$1001,'Ergebnis (detailliert)'!B648))</f>
        <v/>
      </c>
      <c r="G648" s="67" t="str">
        <f>IF(ISBLANK(Beladung!B648),"",Beladung!F648)</f>
        <v/>
      </c>
      <c r="H648" s="88" t="str">
        <f>IF(ISBLANK(Beladung!B648),"",SUMIFS(Entladung!$D$17:$D$1001,Entladung!$B$17:$B$1001,'Ergebnis (detailliert)'!B648))</f>
        <v/>
      </c>
      <c r="I648" s="89" t="str">
        <f>IF(ISBLANK(Entladung!B648),"",Entladung!D648)</f>
        <v/>
      </c>
      <c r="J648" s="88" t="str">
        <f>IF(ISBLANK(Beladung!B648),"",SUMIFS(Entladung!$F$17:$F$1001,Entladung!$B$17:$B$1001,'Ergebnis (detailliert)'!$B$17:$B$300))</f>
        <v/>
      </c>
      <c r="K648" s="13" t="str">
        <f>IFERROR(IF(B648="","",J648*'Ergebnis (detailliert)'!G648/'Ergebnis (detailliert)'!F648),0)</f>
        <v/>
      </c>
      <c r="L648" s="56" t="str">
        <f t="shared" si="9"/>
        <v/>
      </c>
      <c r="M648" s="57" t="str">
        <f>IF(B648="","",IF(LOOKUP(B648,Stammdaten!$A$17:$A$1001,Stammdaten!$G$17:$G$1001)="Nein",0,IF(ISBLANK(Beladung!B648),"",ROUND(MIN(G648,K648)*-1,2))))</f>
        <v/>
      </c>
    </row>
    <row r="649" spans="1:13" x14ac:dyDescent="0.25">
      <c r="A649" s="142" t="str">
        <f>_xlfn.IFNA(VLOOKUP(B649,Stammdaten!$A$17:$B$300,2,FALSE),"")</f>
        <v/>
      </c>
      <c r="B649" s="125" t="str">
        <f>IF(Beladung!B649="","",Beladung!B649)</f>
        <v/>
      </c>
      <c r="C649" s="124" t="str">
        <f>IF(Beladung!C649="","",Beladung!C649)</f>
        <v/>
      </c>
      <c r="D649" s="87" t="str">
        <f>IF(ISBLANK(Beladung!B649),"",SUMIFS(Beladung!$D$17:$D$300,Beladung!$B$17:$B$300,B649))</f>
        <v/>
      </c>
      <c r="E649" s="66" t="str">
        <f>IF(ISBLANK(Beladung!B649),"",Beladung!D649)</f>
        <v/>
      </c>
      <c r="F649" s="88" t="str">
        <f>IF(ISBLANK(Beladung!B649),"",SUMIFS(Beladung!$F$17:$F$1001,Beladung!$B$17:$B$1001,'Ergebnis (detailliert)'!B649))</f>
        <v/>
      </c>
      <c r="G649" s="67" t="str">
        <f>IF(ISBLANK(Beladung!B649),"",Beladung!F649)</f>
        <v/>
      </c>
      <c r="H649" s="88" t="str">
        <f>IF(ISBLANK(Beladung!B649),"",SUMIFS(Entladung!$D$17:$D$1001,Entladung!$B$17:$B$1001,'Ergebnis (detailliert)'!B649))</f>
        <v/>
      </c>
      <c r="I649" s="89" t="str">
        <f>IF(ISBLANK(Entladung!B649),"",Entladung!D649)</f>
        <v/>
      </c>
      <c r="J649" s="88" t="str">
        <f>IF(ISBLANK(Beladung!B649),"",SUMIFS(Entladung!$F$17:$F$1001,Entladung!$B$17:$B$1001,'Ergebnis (detailliert)'!$B$17:$B$300))</f>
        <v/>
      </c>
      <c r="K649" s="13" t="str">
        <f>IFERROR(IF(B649="","",J649*'Ergebnis (detailliert)'!G649/'Ergebnis (detailliert)'!F649),0)</f>
        <v/>
      </c>
      <c r="L649" s="56" t="str">
        <f t="shared" si="9"/>
        <v/>
      </c>
      <c r="M649" s="57" t="str">
        <f>IF(B649="","",IF(LOOKUP(B649,Stammdaten!$A$17:$A$1001,Stammdaten!$G$17:$G$1001)="Nein",0,IF(ISBLANK(Beladung!B649),"",ROUND(MIN(G649,K649)*-1,2))))</f>
        <v/>
      </c>
    </row>
    <row r="650" spans="1:13" x14ac:dyDescent="0.25">
      <c r="A650" s="142" t="str">
        <f>_xlfn.IFNA(VLOOKUP(B650,Stammdaten!$A$17:$B$300,2,FALSE),"")</f>
        <v/>
      </c>
      <c r="B650" s="125" t="str">
        <f>IF(Beladung!B650="","",Beladung!B650)</f>
        <v/>
      </c>
      <c r="C650" s="124" t="str">
        <f>IF(Beladung!C650="","",Beladung!C650)</f>
        <v/>
      </c>
      <c r="D650" s="87" t="str">
        <f>IF(ISBLANK(Beladung!B650),"",SUMIFS(Beladung!$D$17:$D$300,Beladung!$B$17:$B$300,B650))</f>
        <v/>
      </c>
      <c r="E650" s="66" t="str">
        <f>IF(ISBLANK(Beladung!B650),"",Beladung!D650)</f>
        <v/>
      </c>
      <c r="F650" s="88" t="str">
        <f>IF(ISBLANK(Beladung!B650),"",SUMIFS(Beladung!$F$17:$F$1001,Beladung!$B$17:$B$1001,'Ergebnis (detailliert)'!B650))</f>
        <v/>
      </c>
      <c r="G650" s="67" t="str">
        <f>IF(ISBLANK(Beladung!B650),"",Beladung!F650)</f>
        <v/>
      </c>
      <c r="H650" s="88" t="str">
        <f>IF(ISBLANK(Beladung!B650),"",SUMIFS(Entladung!$D$17:$D$1001,Entladung!$B$17:$B$1001,'Ergebnis (detailliert)'!B650))</f>
        <v/>
      </c>
      <c r="I650" s="89" t="str">
        <f>IF(ISBLANK(Entladung!B650),"",Entladung!D650)</f>
        <v/>
      </c>
      <c r="J650" s="88" t="str">
        <f>IF(ISBLANK(Beladung!B650),"",SUMIFS(Entladung!$F$17:$F$1001,Entladung!$B$17:$B$1001,'Ergebnis (detailliert)'!$B$17:$B$300))</f>
        <v/>
      </c>
      <c r="K650" s="13" t="str">
        <f>IFERROR(IF(B650="","",J650*'Ergebnis (detailliert)'!G650/'Ergebnis (detailliert)'!F650),0)</f>
        <v/>
      </c>
      <c r="L650" s="56" t="str">
        <f t="shared" si="9"/>
        <v/>
      </c>
      <c r="M650" s="57" t="str">
        <f>IF(B650="","",IF(LOOKUP(B650,Stammdaten!$A$17:$A$1001,Stammdaten!$G$17:$G$1001)="Nein",0,IF(ISBLANK(Beladung!B650),"",ROUND(MIN(G650,K650)*-1,2))))</f>
        <v/>
      </c>
    </row>
    <row r="651" spans="1:13" x14ac:dyDescent="0.25">
      <c r="A651" s="142" t="str">
        <f>_xlfn.IFNA(VLOOKUP(B651,Stammdaten!$A$17:$B$300,2,FALSE),"")</f>
        <v/>
      </c>
      <c r="B651" s="125" t="str">
        <f>IF(Beladung!B651="","",Beladung!B651)</f>
        <v/>
      </c>
      <c r="C651" s="124" t="str">
        <f>IF(Beladung!C651="","",Beladung!C651)</f>
        <v/>
      </c>
      <c r="D651" s="87" t="str">
        <f>IF(ISBLANK(Beladung!B651),"",SUMIFS(Beladung!$D$17:$D$300,Beladung!$B$17:$B$300,B651))</f>
        <v/>
      </c>
      <c r="E651" s="66" t="str">
        <f>IF(ISBLANK(Beladung!B651),"",Beladung!D651)</f>
        <v/>
      </c>
      <c r="F651" s="88" t="str">
        <f>IF(ISBLANK(Beladung!B651),"",SUMIFS(Beladung!$F$17:$F$1001,Beladung!$B$17:$B$1001,'Ergebnis (detailliert)'!B651))</f>
        <v/>
      </c>
      <c r="G651" s="67" t="str">
        <f>IF(ISBLANK(Beladung!B651),"",Beladung!F651)</f>
        <v/>
      </c>
      <c r="H651" s="88" t="str">
        <f>IF(ISBLANK(Beladung!B651),"",SUMIFS(Entladung!$D$17:$D$1001,Entladung!$B$17:$B$1001,'Ergebnis (detailliert)'!B651))</f>
        <v/>
      </c>
      <c r="I651" s="89" t="str">
        <f>IF(ISBLANK(Entladung!B651),"",Entladung!D651)</f>
        <v/>
      </c>
      <c r="J651" s="88" t="str">
        <f>IF(ISBLANK(Beladung!B651),"",SUMIFS(Entladung!$F$17:$F$1001,Entladung!$B$17:$B$1001,'Ergebnis (detailliert)'!$B$17:$B$300))</f>
        <v/>
      </c>
      <c r="K651" s="13" t="str">
        <f>IFERROR(IF(B651="","",J651*'Ergebnis (detailliert)'!G651/'Ergebnis (detailliert)'!F651),0)</f>
        <v/>
      </c>
      <c r="L651" s="56" t="str">
        <f t="shared" si="9"/>
        <v/>
      </c>
      <c r="M651" s="57" t="str">
        <f>IF(B651="","",IF(LOOKUP(B651,Stammdaten!$A$17:$A$1001,Stammdaten!$G$17:$G$1001)="Nein",0,IF(ISBLANK(Beladung!B651),"",ROUND(MIN(G651,K651)*-1,2))))</f>
        <v/>
      </c>
    </row>
    <row r="652" spans="1:13" x14ac:dyDescent="0.25">
      <c r="A652" s="142" t="str">
        <f>_xlfn.IFNA(VLOOKUP(B652,Stammdaten!$A$17:$B$300,2,FALSE),"")</f>
        <v/>
      </c>
      <c r="B652" s="125" t="str">
        <f>IF(Beladung!B652="","",Beladung!B652)</f>
        <v/>
      </c>
      <c r="C652" s="124" t="str">
        <f>IF(Beladung!C652="","",Beladung!C652)</f>
        <v/>
      </c>
      <c r="D652" s="87" t="str">
        <f>IF(ISBLANK(Beladung!B652),"",SUMIFS(Beladung!$D$17:$D$300,Beladung!$B$17:$B$300,B652))</f>
        <v/>
      </c>
      <c r="E652" s="66" t="str">
        <f>IF(ISBLANK(Beladung!B652),"",Beladung!D652)</f>
        <v/>
      </c>
      <c r="F652" s="88" t="str">
        <f>IF(ISBLANK(Beladung!B652),"",SUMIFS(Beladung!$F$17:$F$1001,Beladung!$B$17:$B$1001,'Ergebnis (detailliert)'!B652))</f>
        <v/>
      </c>
      <c r="G652" s="67" t="str">
        <f>IF(ISBLANK(Beladung!B652),"",Beladung!F652)</f>
        <v/>
      </c>
      <c r="H652" s="88" t="str">
        <f>IF(ISBLANK(Beladung!B652),"",SUMIFS(Entladung!$D$17:$D$1001,Entladung!$B$17:$B$1001,'Ergebnis (detailliert)'!B652))</f>
        <v/>
      </c>
      <c r="I652" s="89" t="str">
        <f>IF(ISBLANK(Entladung!B652),"",Entladung!D652)</f>
        <v/>
      </c>
      <c r="J652" s="88" t="str">
        <f>IF(ISBLANK(Beladung!B652),"",SUMIFS(Entladung!$F$17:$F$1001,Entladung!$B$17:$B$1001,'Ergebnis (detailliert)'!$B$17:$B$300))</f>
        <v/>
      </c>
      <c r="K652" s="13" t="str">
        <f>IFERROR(IF(B652="","",J652*'Ergebnis (detailliert)'!G652/'Ergebnis (detailliert)'!F652),0)</f>
        <v/>
      </c>
      <c r="L652" s="56" t="str">
        <f t="shared" si="9"/>
        <v/>
      </c>
      <c r="M652" s="57" t="str">
        <f>IF(B652="","",IF(LOOKUP(B652,Stammdaten!$A$17:$A$1001,Stammdaten!$G$17:$G$1001)="Nein",0,IF(ISBLANK(Beladung!B652),"",ROUND(MIN(G652,K652)*-1,2))))</f>
        <v/>
      </c>
    </row>
    <row r="653" spans="1:13" x14ac:dyDescent="0.25">
      <c r="A653" s="142" t="str">
        <f>_xlfn.IFNA(VLOOKUP(B653,Stammdaten!$A$17:$B$300,2,FALSE),"")</f>
        <v/>
      </c>
      <c r="B653" s="125" t="str">
        <f>IF(Beladung!B653="","",Beladung!B653)</f>
        <v/>
      </c>
      <c r="C653" s="124" t="str">
        <f>IF(Beladung!C653="","",Beladung!C653)</f>
        <v/>
      </c>
      <c r="D653" s="87" t="str">
        <f>IF(ISBLANK(Beladung!B653),"",SUMIFS(Beladung!$D$17:$D$300,Beladung!$B$17:$B$300,B653))</f>
        <v/>
      </c>
      <c r="E653" s="66" t="str">
        <f>IF(ISBLANK(Beladung!B653),"",Beladung!D653)</f>
        <v/>
      </c>
      <c r="F653" s="88" t="str">
        <f>IF(ISBLANK(Beladung!B653),"",SUMIFS(Beladung!$F$17:$F$1001,Beladung!$B$17:$B$1001,'Ergebnis (detailliert)'!B653))</f>
        <v/>
      </c>
      <c r="G653" s="67" t="str">
        <f>IF(ISBLANK(Beladung!B653),"",Beladung!F653)</f>
        <v/>
      </c>
      <c r="H653" s="88" t="str">
        <f>IF(ISBLANK(Beladung!B653),"",SUMIFS(Entladung!$D$17:$D$1001,Entladung!$B$17:$B$1001,'Ergebnis (detailliert)'!B653))</f>
        <v/>
      </c>
      <c r="I653" s="89" t="str">
        <f>IF(ISBLANK(Entladung!B653),"",Entladung!D653)</f>
        <v/>
      </c>
      <c r="J653" s="88" t="str">
        <f>IF(ISBLANK(Beladung!B653),"",SUMIFS(Entladung!$F$17:$F$1001,Entladung!$B$17:$B$1001,'Ergebnis (detailliert)'!$B$17:$B$300))</f>
        <v/>
      </c>
      <c r="K653" s="13" t="str">
        <f>IFERROR(IF(B653="","",J653*'Ergebnis (detailliert)'!G653/'Ergebnis (detailliert)'!F653),0)</f>
        <v/>
      </c>
      <c r="L653" s="56" t="str">
        <f t="shared" si="9"/>
        <v/>
      </c>
      <c r="M653" s="57" t="str">
        <f>IF(B653="","",IF(LOOKUP(B653,Stammdaten!$A$17:$A$1001,Stammdaten!$G$17:$G$1001)="Nein",0,IF(ISBLANK(Beladung!B653),"",ROUND(MIN(G653,K653)*-1,2))))</f>
        <v/>
      </c>
    </row>
    <row r="654" spans="1:13" x14ac:dyDescent="0.25">
      <c r="A654" s="142" t="str">
        <f>_xlfn.IFNA(VLOOKUP(B654,Stammdaten!$A$17:$B$300,2,FALSE),"")</f>
        <v/>
      </c>
      <c r="B654" s="125" t="str">
        <f>IF(Beladung!B654="","",Beladung!B654)</f>
        <v/>
      </c>
      <c r="C654" s="124" t="str">
        <f>IF(Beladung!C654="","",Beladung!C654)</f>
        <v/>
      </c>
      <c r="D654" s="87" t="str">
        <f>IF(ISBLANK(Beladung!B654),"",SUMIFS(Beladung!$D$17:$D$300,Beladung!$B$17:$B$300,B654))</f>
        <v/>
      </c>
      <c r="E654" s="66" t="str">
        <f>IF(ISBLANK(Beladung!B654),"",Beladung!D654)</f>
        <v/>
      </c>
      <c r="F654" s="88" t="str">
        <f>IF(ISBLANK(Beladung!B654),"",SUMIFS(Beladung!$F$17:$F$1001,Beladung!$B$17:$B$1001,'Ergebnis (detailliert)'!B654))</f>
        <v/>
      </c>
      <c r="G654" s="67" t="str">
        <f>IF(ISBLANK(Beladung!B654),"",Beladung!F654)</f>
        <v/>
      </c>
      <c r="H654" s="88" t="str">
        <f>IF(ISBLANK(Beladung!B654),"",SUMIFS(Entladung!$D$17:$D$1001,Entladung!$B$17:$B$1001,'Ergebnis (detailliert)'!B654))</f>
        <v/>
      </c>
      <c r="I654" s="89" t="str">
        <f>IF(ISBLANK(Entladung!B654),"",Entladung!D654)</f>
        <v/>
      </c>
      <c r="J654" s="88" t="str">
        <f>IF(ISBLANK(Beladung!B654),"",SUMIFS(Entladung!$F$17:$F$1001,Entladung!$B$17:$B$1001,'Ergebnis (detailliert)'!$B$17:$B$300))</f>
        <v/>
      </c>
      <c r="K654" s="13" t="str">
        <f>IFERROR(IF(B654="","",J654*'Ergebnis (detailliert)'!G654/'Ergebnis (detailliert)'!F654),0)</f>
        <v/>
      </c>
      <c r="L654" s="56" t="str">
        <f t="shared" si="9"/>
        <v/>
      </c>
      <c r="M654" s="57" t="str">
        <f>IF(B654="","",IF(LOOKUP(B654,Stammdaten!$A$17:$A$1001,Stammdaten!$G$17:$G$1001)="Nein",0,IF(ISBLANK(Beladung!B654),"",ROUND(MIN(G654,K654)*-1,2))))</f>
        <v/>
      </c>
    </row>
    <row r="655" spans="1:13" x14ac:dyDescent="0.25">
      <c r="A655" s="142" t="str">
        <f>_xlfn.IFNA(VLOOKUP(B655,Stammdaten!$A$17:$B$300,2,FALSE),"")</f>
        <v/>
      </c>
      <c r="B655" s="125" t="str">
        <f>IF(Beladung!B655="","",Beladung!B655)</f>
        <v/>
      </c>
      <c r="C655" s="124" t="str">
        <f>IF(Beladung!C655="","",Beladung!C655)</f>
        <v/>
      </c>
      <c r="D655" s="87" t="str">
        <f>IF(ISBLANK(Beladung!B655),"",SUMIFS(Beladung!$D$17:$D$300,Beladung!$B$17:$B$300,B655))</f>
        <v/>
      </c>
      <c r="E655" s="66" t="str">
        <f>IF(ISBLANK(Beladung!B655),"",Beladung!D655)</f>
        <v/>
      </c>
      <c r="F655" s="88" t="str">
        <f>IF(ISBLANK(Beladung!B655),"",SUMIFS(Beladung!$F$17:$F$1001,Beladung!$B$17:$B$1001,'Ergebnis (detailliert)'!B655))</f>
        <v/>
      </c>
      <c r="G655" s="67" t="str">
        <f>IF(ISBLANK(Beladung!B655),"",Beladung!F655)</f>
        <v/>
      </c>
      <c r="H655" s="88" t="str">
        <f>IF(ISBLANK(Beladung!B655),"",SUMIFS(Entladung!$D$17:$D$1001,Entladung!$B$17:$B$1001,'Ergebnis (detailliert)'!B655))</f>
        <v/>
      </c>
      <c r="I655" s="89" t="str">
        <f>IF(ISBLANK(Entladung!B655),"",Entladung!D655)</f>
        <v/>
      </c>
      <c r="J655" s="88" t="str">
        <f>IF(ISBLANK(Beladung!B655),"",SUMIFS(Entladung!$F$17:$F$1001,Entladung!$B$17:$B$1001,'Ergebnis (detailliert)'!$B$17:$B$300))</f>
        <v/>
      </c>
      <c r="K655" s="13" t="str">
        <f>IFERROR(IF(B655="","",J655*'Ergebnis (detailliert)'!G655/'Ergebnis (detailliert)'!F655),0)</f>
        <v/>
      </c>
      <c r="L655" s="56" t="str">
        <f t="shared" si="9"/>
        <v/>
      </c>
      <c r="M655" s="57" t="str">
        <f>IF(B655="","",IF(LOOKUP(B655,Stammdaten!$A$17:$A$1001,Stammdaten!$G$17:$G$1001)="Nein",0,IF(ISBLANK(Beladung!B655),"",ROUND(MIN(G655,K655)*-1,2))))</f>
        <v/>
      </c>
    </row>
    <row r="656" spans="1:13" x14ac:dyDescent="0.25">
      <c r="A656" s="142" t="str">
        <f>_xlfn.IFNA(VLOOKUP(B656,Stammdaten!$A$17:$B$300,2,FALSE),"")</f>
        <v/>
      </c>
      <c r="B656" s="125" t="str">
        <f>IF(Beladung!B656="","",Beladung!B656)</f>
        <v/>
      </c>
      <c r="C656" s="124" t="str">
        <f>IF(Beladung!C656="","",Beladung!C656)</f>
        <v/>
      </c>
      <c r="D656" s="87" t="str">
        <f>IF(ISBLANK(Beladung!B656),"",SUMIFS(Beladung!$D$17:$D$300,Beladung!$B$17:$B$300,B656))</f>
        <v/>
      </c>
      <c r="E656" s="66" t="str">
        <f>IF(ISBLANK(Beladung!B656),"",Beladung!D656)</f>
        <v/>
      </c>
      <c r="F656" s="88" t="str">
        <f>IF(ISBLANK(Beladung!B656),"",SUMIFS(Beladung!$F$17:$F$1001,Beladung!$B$17:$B$1001,'Ergebnis (detailliert)'!B656))</f>
        <v/>
      </c>
      <c r="G656" s="67" t="str">
        <f>IF(ISBLANK(Beladung!B656),"",Beladung!F656)</f>
        <v/>
      </c>
      <c r="H656" s="88" t="str">
        <f>IF(ISBLANK(Beladung!B656),"",SUMIFS(Entladung!$D$17:$D$1001,Entladung!$B$17:$B$1001,'Ergebnis (detailliert)'!B656))</f>
        <v/>
      </c>
      <c r="I656" s="89" t="str">
        <f>IF(ISBLANK(Entladung!B656),"",Entladung!D656)</f>
        <v/>
      </c>
      <c r="J656" s="88" t="str">
        <f>IF(ISBLANK(Beladung!B656),"",SUMIFS(Entladung!$F$17:$F$1001,Entladung!$B$17:$B$1001,'Ergebnis (detailliert)'!$B$17:$B$300))</f>
        <v/>
      </c>
      <c r="K656" s="13" t="str">
        <f>IFERROR(IF(B656="","",J656*'Ergebnis (detailliert)'!G656/'Ergebnis (detailliert)'!F656),0)</f>
        <v/>
      </c>
      <c r="L656" s="56" t="str">
        <f t="shared" si="9"/>
        <v/>
      </c>
      <c r="M656" s="57" t="str">
        <f>IF(B656="","",IF(LOOKUP(B656,Stammdaten!$A$17:$A$1001,Stammdaten!$G$17:$G$1001)="Nein",0,IF(ISBLANK(Beladung!B656),"",ROUND(MIN(G656,K656)*-1,2))))</f>
        <v/>
      </c>
    </row>
    <row r="657" spans="1:13" x14ac:dyDescent="0.25">
      <c r="A657" s="142" t="str">
        <f>_xlfn.IFNA(VLOOKUP(B657,Stammdaten!$A$17:$B$300,2,FALSE),"")</f>
        <v/>
      </c>
      <c r="B657" s="125" t="str">
        <f>IF(Beladung!B657="","",Beladung!B657)</f>
        <v/>
      </c>
      <c r="C657" s="124" t="str">
        <f>IF(Beladung!C657="","",Beladung!C657)</f>
        <v/>
      </c>
      <c r="D657" s="87" t="str">
        <f>IF(ISBLANK(Beladung!B657),"",SUMIFS(Beladung!$D$17:$D$300,Beladung!$B$17:$B$300,B657))</f>
        <v/>
      </c>
      <c r="E657" s="66" t="str">
        <f>IF(ISBLANK(Beladung!B657),"",Beladung!D657)</f>
        <v/>
      </c>
      <c r="F657" s="88" t="str">
        <f>IF(ISBLANK(Beladung!B657),"",SUMIFS(Beladung!$F$17:$F$1001,Beladung!$B$17:$B$1001,'Ergebnis (detailliert)'!B657))</f>
        <v/>
      </c>
      <c r="G657" s="67" t="str">
        <f>IF(ISBLANK(Beladung!B657),"",Beladung!F657)</f>
        <v/>
      </c>
      <c r="H657" s="88" t="str">
        <f>IF(ISBLANK(Beladung!B657),"",SUMIFS(Entladung!$D$17:$D$1001,Entladung!$B$17:$B$1001,'Ergebnis (detailliert)'!B657))</f>
        <v/>
      </c>
      <c r="I657" s="89" t="str">
        <f>IF(ISBLANK(Entladung!B657),"",Entladung!D657)</f>
        <v/>
      </c>
      <c r="J657" s="88" t="str">
        <f>IF(ISBLANK(Beladung!B657),"",SUMIFS(Entladung!$F$17:$F$1001,Entladung!$B$17:$B$1001,'Ergebnis (detailliert)'!$B$17:$B$300))</f>
        <v/>
      </c>
      <c r="K657" s="13" t="str">
        <f>IFERROR(IF(B657="","",J657*'Ergebnis (detailliert)'!G657/'Ergebnis (detailliert)'!F657),0)</f>
        <v/>
      </c>
      <c r="L657" s="56" t="str">
        <f t="shared" si="9"/>
        <v/>
      </c>
      <c r="M657" s="57" t="str">
        <f>IF(B657="","",IF(LOOKUP(B657,Stammdaten!$A$17:$A$1001,Stammdaten!$G$17:$G$1001)="Nein",0,IF(ISBLANK(Beladung!B657),"",ROUND(MIN(G657,K657)*-1,2))))</f>
        <v/>
      </c>
    </row>
    <row r="658" spans="1:13" x14ac:dyDescent="0.25">
      <c r="A658" s="142" t="str">
        <f>_xlfn.IFNA(VLOOKUP(B658,Stammdaten!$A$17:$B$300,2,FALSE),"")</f>
        <v/>
      </c>
      <c r="B658" s="125" t="str">
        <f>IF(Beladung!B658="","",Beladung!B658)</f>
        <v/>
      </c>
      <c r="C658" s="124" t="str">
        <f>IF(Beladung!C658="","",Beladung!C658)</f>
        <v/>
      </c>
      <c r="D658" s="87" t="str">
        <f>IF(ISBLANK(Beladung!B658),"",SUMIFS(Beladung!$D$17:$D$300,Beladung!$B$17:$B$300,B658))</f>
        <v/>
      </c>
      <c r="E658" s="66" t="str">
        <f>IF(ISBLANK(Beladung!B658),"",Beladung!D658)</f>
        <v/>
      </c>
      <c r="F658" s="88" t="str">
        <f>IF(ISBLANK(Beladung!B658),"",SUMIFS(Beladung!$F$17:$F$1001,Beladung!$B$17:$B$1001,'Ergebnis (detailliert)'!B658))</f>
        <v/>
      </c>
      <c r="G658" s="67" t="str">
        <f>IF(ISBLANK(Beladung!B658),"",Beladung!F658)</f>
        <v/>
      </c>
      <c r="H658" s="88" t="str">
        <f>IF(ISBLANK(Beladung!B658),"",SUMIFS(Entladung!$D$17:$D$1001,Entladung!$B$17:$B$1001,'Ergebnis (detailliert)'!B658))</f>
        <v/>
      </c>
      <c r="I658" s="89" t="str">
        <f>IF(ISBLANK(Entladung!B658),"",Entladung!D658)</f>
        <v/>
      </c>
      <c r="J658" s="88" t="str">
        <f>IF(ISBLANK(Beladung!B658),"",SUMIFS(Entladung!$F$17:$F$1001,Entladung!$B$17:$B$1001,'Ergebnis (detailliert)'!$B$17:$B$300))</f>
        <v/>
      </c>
      <c r="K658" s="13" t="str">
        <f>IFERROR(IF(B658="","",J658*'Ergebnis (detailliert)'!G658/'Ergebnis (detailliert)'!F658),0)</f>
        <v/>
      </c>
      <c r="L658" s="56" t="str">
        <f t="shared" ref="L658:L721" si="10">E658</f>
        <v/>
      </c>
      <c r="M658" s="57" t="str">
        <f>IF(B658="","",IF(LOOKUP(B658,Stammdaten!$A$17:$A$1001,Stammdaten!$G$17:$G$1001)="Nein",0,IF(ISBLANK(Beladung!B658),"",ROUND(MIN(G658,K658)*-1,2))))</f>
        <v/>
      </c>
    </row>
    <row r="659" spans="1:13" x14ac:dyDescent="0.25">
      <c r="A659" s="142" t="str">
        <f>_xlfn.IFNA(VLOOKUP(B659,Stammdaten!$A$17:$B$300,2,FALSE),"")</f>
        <v/>
      </c>
      <c r="B659" s="125" t="str">
        <f>IF(Beladung!B659="","",Beladung!B659)</f>
        <v/>
      </c>
      <c r="C659" s="124" t="str">
        <f>IF(Beladung!C659="","",Beladung!C659)</f>
        <v/>
      </c>
      <c r="D659" s="87" t="str">
        <f>IF(ISBLANK(Beladung!B659),"",SUMIFS(Beladung!$D$17:$D$300,Beladung!$B$17:$B$300,B659))</f>
        <v/>
      </c>
      <c r="E659" s="66" t="str">
        <f>IF(ISBLANK(Beladung!B659),"",Beladung!D659)</f>
        <v/>
      </c>
      <c r="F659" s="88" t="str">
        <f>IF(ISBLANK(Beladung!B659),"",SUMIFS(Beladung!$F$17:$F$1001,Beladung!$B$17:$B$1001,'Ergebnis (detailliert)'!B659))</f>
        <v/>
      </c>
      <c r="G659" s="67" t="str">
        <f>IF(ISBLANK(Beladung!B659),"",Beladung!F659)</f>
        <v/>
      </c>
      <c r="H659" s="88" t="str">
        <f>IF(ISBLANK(Beladung!B659),"",SUMIFS(Entladung!$D$17:$D$1001,Entladung!$B$17:$B$1001,'Ergebnis (detailliert)'!B659))</f>
        <v/>
      </c>
      <c r="I659" s="89" t="str">
        <f>IF(ISBLANK(Entladung!B659),"",Entladung!D659)</f>
        <v/>
      </c>
      <c r="J659" s="88" t="str">
        <f>IF(ISBLANK(Beladung!B659),"",SUMIFS(Entladung!$F$17:$F$1001,Entladung!$B$17:$B$1001,'Ergebnis (detailliert)'!$B$17:$B$300))</f>
        <v/>
      </c>
      <c r="K659" s="13" t="str">
        <f>IFERROR(IF(B659="","",J659*'Ergebnis (detailliert)'!G659/'Ergebnis (detailliert)'!F659),0)</f>
        <v/>
      </c>
      <c r="L659" s="56" t="str">
        <f t="shared" si="10"/>
        <v/>
      </c>
      <c r="M659" s="57" t="str">
        <f>IF(B659="","",IF(LOOKUP(B659,Stammdaten!$A$17:$A$1001,Stammdaten!$G$17:$G$1001)="Nein",0,IF(ISBLANK(Beladung!B659),"",ROUND(MIN(G659,K659)*-1,2))))</f>
        <v/>
      </c>
    </row>
    <row r="660" spans="1:13" x14ac:dyDescent="0.25">
      <c r="A660" s="142" t="str">
        <f>_xlfn.IFNA(VLOOKUP(B660,Stammdaten!$A$17:$B$300,2,FALSE),"")</f>
        <v/>
      </c>
      <c r="B660" s="125" t="str">
        <f>IF(Beladung!B660="","",Beladung!B660)</f>
        <v/>
      </c>
      <c r="C660" s="124" t="str">
        <f>IF(Beladung!C660="","",Beladung!C660)</f>
        <v/>
      </c>
      <c r="D660" s="87" t="str">
        <f>IF(ISBLANK(Beladung!B660),"",SUMIFS(Beladung!$D$17:$D$300,Beladung!$B$17:$B$300,B660))</f>
        <v/>
      </c>
      <c r="E660" s="66" t="str">
        <f>IF(ISBLANK(Beladung!B660),"",Beladung!D660)</f>
        <v/>
      </c>
      <c r="F660" s="88" t="str">
        <f>IF(ISBLANK(Beladung!B660),"",SUMIFS(Beladung!$F$17:$F$1001,Beladung!$B$17:$B$1001,'Ergebnis (detailliert)'!B660))</f>
        <v/>
      </c>
      <c r="G660" s="67" t="str">
        <f>IF(ISBLANK(Beladung!B660),"",Beladung!F660)</f>
        <v/>
      </c>
      <c r="H660" s="88" t="str">
        <f>IF(ISBLANK(Beladung!B660),"",SUMIFS(Entladung!$D$17:$D$1001,Entladung!$B$17:$B$1001,'Ergebnis (detailliert)'!B660))</f>
        <v/>
      </c>
      <c r="I660" s="89" t="str">
        <f>IF(ISBLANK(Entladung!B660),"",Entladung!D660)</f>
        <v/>
      </c>
      <c r="J660" s="88" t="str">
        <f>IF(ISBLANK(Beladung!B660),"",SUMIFS(Entladung!$F$17:$F$1001,Entladung!$B$17:$B$1001,'Ergebnis (detailliert)'!$B$17:$B$300))</f>
        <v/>
      </c>
      <c r="K660" s="13" t="str">
        <f>IFERROR(IF(B660="","",J660*'Ergebnis (detailliert)'!G660/'Ergebnis (detailliert)'!F660),0)</f>
        <v/>
      </c>
      <c r="L660" s="56" t="str">
        <f t="shared" si="10"/>
        <v/>
      </c>
      <c r="M660" s="57" t="str">
        <f>IF(B660="","",IF(LOOKUP(B660,Stammdaten!$A$17:$A$1001,Stammdaten!$G$17:$G$1001)="Nein",0,IF(ISBLANK(Beladung!B660),"",ROUND(MIN(G660,K660)*-1,2))))</f>
        <v/>
      </c>
    </row>
    <row r="661" spans="1:13" x14ac:dyDescent="0.25">
      <c r="A661" s="142" t="str">
        <f>_xlfn.IFNA(VLOOKUP(B661,Stammdaten!$A$17:$B$300,2,FALSE),"")</f>
        <v/>
      </c>
      <c r="B661" s="125" t="str">
        <f>IF(Beladung!B661="","",Beladung!B661)</f>
        <v/>
      </c>
      <c r="C661" s="124" t="str">
        <f>IF(Beladung!C661="","",Beladung!C661)</f>
        <v/>
      </c>
      <c r="D661" s="87" t="str">
        <f>IF(ISBLANK(Beladung!B661),"",SUMIFS(Beladung!$D$17:$D$300,Beladung!$B$17:$B$300,B661))</f>
        <v/>
      </c>
      <c r="E661" s="66" t="str">
        <f>IF(ISBLANK(Beladung!B661),"",Beladung!D661)</f>
        <v/>
      </c>
      <c r="F661" s="88" t="str">
        <f>IF(ISBLANK(Beladung!B661),"",SUMIFS(Beladung!$F$17:$F$1001,Beladung!$B$17:$B$1001,'Ergebnis (detailliert)'!B661))</f>
        <v/>
      </c>
      <c r="G661" s="67" t="str">
        <f>IF(ISBLANK(Beladung!B661),"",Beladung!F661)</f>
        <v/>
      </c>
      <c r="H661" s="88" t="str">
        <f>IF(ISBLANK(Beladung!B661),"",SUMIFS(Entladung!$D$17:$D$1001,Entladung!$B$17:$B$1001,'Ergebnis (detailliert)'!B661))</f>
        <v/>
      </c>
      <c r="I661" s="89" t="str">
        <f>IF(ISBLANK(Entladung!B661),"",Entladung!D661)</f>
        <v/>
      </c>
      <c r="J661" s="88" t="str">
        <f>IF(ISBLANK(Beladung!B661),"",SUMIFS(Entladung!$F$17:$F$1001,Entladung!$B$17:$B$1001,'Ergebnis (detailliert)'!$B$17:$B$300))</f>
        <v/>
      </c>
      <c r="K661" s="13" t="str">
        <f>IFERROR(IF(B661="","",J661*'Ergebnis (detailliert)'!G661/'Ergebnis (detailliert)'!F661),0)</f>
        <v/>
      </c>
      <c r="L661" s="56" t="str">
        <f t="shared" si="10"/>
        <v/>
      </c>
      <c r="M661" s="57" t="str">
        <f>IF(B661="","",IF(LOOKUP(B661,Stammdaten!$A$17:$A$1001,Stammdaten!$G$17:$G$1001)="Nein",0,IF(ISBLANK(Beladung!B661),"",ROUND(MIN(G661,K661)*-1,2))))</f>
        <v/>
      </c>
    </row>
    <row r="662" spans="1:13" x14ac:dyDescent="0.25">
      <c r="A662" s="142" t="str">
        <f>_xlfn.IFNA(VLOOKUP(B662,Stammdaten!$A$17:$B$300,2,FALSE),"")</f>
        <v/>
      </c>
      <c r="B662" s="125" t="str">
        <f>IF(Beladung!B662="","",Beladung!B662)</f>
        <v/>
      </c>
      <c r="C662" s="124" t="str">
        <f>IF(Beladung!C662="","",Beladung!C662)</f>
        <v/>
      </c>
      <c r="D662" s="87" t="str">
        <f>IF(ISBLANK(Beladung!B662),"",SUMIFS(Beladung!$D$17:$D$300,Beladung!$B$17:$B$300,B662))</f>
        <v/>
      </c>
      <c r="E662" s="66" t="str">
        <f>IF(ISBLANK(Beladung!B662),"",Beladung!D662)</f>
        <v/>
      </c>
      <c r="F662" s="88" t="str">
        <f>IF(ISBLANK(Beladung!B662),"",SUMIFS(Beladung!$F$17:$F$1001,Beladung!$B$17:$B$1001,'Ergebnis (detailliert)'!B662))</f>
        <v/>
      </c>
      <c r="G662" s="67" t="str">
        <f>IF(ISBLANK(Beladung!B662),"",Beladung!F662)</f>
        <v/>
      </c>
      <c r="H662" s="88" t="str">
        <f>IF(ISBLANK(Beladung!B662),"",SUMIFS(Entladung!$D$17:$D$1001,Entladung!$B$17:$B$1001,'Ergebnis (detailliert)'!B662))</f>
        <v/>
      </c>
      <c r="I662" s="89" t="str">
        <f>IF(ISBLANK(Entladung!B662),"",Entladung!D662)</f>
        <v/>
      </c>
      <c r="J662" s="88" t="str">
        <f>IF(ISBLANK(Beladung!B662),"",SUMIFS(Entladung!$F$17:$F$1001,Entladung!$B$17:$B$1001,'Ergebnis (detailliert)'!$B$17:$B$300))</f>
        <v/>
      </c>
      <c r="K662" s="13" t="str">
        <f>IFERROR(IF(B662="","",J662*'Ergebnis (detailliert)'!G662/'Ergebnis (detailliert)'!F662),0)</f>
        <v/>
      </c>
      <c r="L662" s="56" t="str">
        <f t="shared" si="10"/>
        <v/>
      </c>
      <c r="M662" s="57" t="str">
        <f>IF(B662="","",IF(LOOKUP(B662,Stammdaten!$A$17:$A$1001,Stammdaten!$G$17:$G$1001)="Nein",0,IF(ISBLANK(Beladung!B662),"",ROUND(MIN(G662,K662)*-1,2))))</f>
        <v/>
      </c>
    </row>
    <row r="663" spans="1:13" x14ac:dyDescent="0.25">
      <c r="A663" s="142" t="str">
        <f>_xlfn.IFNA(VLOOKUP(B663,Stammdaten!$A$17:$B$300,2,FALSE),"")</f>
        <v/>
      </c>
      <c r="B663" s="125" t="str">
        <f>IF(Beladung!B663="","",Beladung!B663)</f>
        <v/>
      </c>
      <c r="C663" s="124" t="str">
        <f>IF(Beladung!C663="","",Beladung!C663)</f>
        <v/>
      </c>
      <c r="D663" s="87" t="str">
        <f>IF(ISBLANK(Beladung!B663),"",SUMIFS(Beladung!$D$17:$D$300,Beladung!$B$17:$B$300,B663))</f>
        <v/>
      </c>
      <c r="E663" s="66" t="str">
        <f>IF(ISBLANK(Beladung!B663),"",Beladung!D663)</f>
        <v/>
      </c>
      <c r="F663" s="88" t="str">
        <f>IF(ISBLANK(Beladung!B663),"",SUMIFS(Beladung!$F$17:$F$1001,Beladung!$B$17:$B$1001,'Ergebnis (detailliert)'!B663))</f>
        <v/>
      </c>
      <c r="G663" s="67" t="str">
        <f>IF(ISBLANK(Beladung!B663),"",Beladung!F663)</f>
        <v/>
      </c>
      <c r="H663" s="88" t="str">
        <f>IF(ISBLANK(Beladung!B663),"",SUMIFS(Entladung!$D$17:$D$1001,Entladung!$B$17:$B$1001,'Ergebnis (detailliert)'!B663))</f>
        <v/>
      </c>
      <c r="I663" s="89" t="str">
        <f>IF(ISBLANK(Entladung!B663),"",Entladung!D663)</f>
        <v/>
      </c>
      <c r="J663" s="88" t="str">
        <f>IF(ISBLANK(Beladung!B663),"",SUMIFS(Entladung!$F$17:$F$1001,Entladung!$B$17:$B$1001,'Ergebnis (detailliert)'!$B$17:$B$300))</f>
        <v/>
      </c>
      <c r="K663" s="13" t="str">
        <f>IFERROR(IF(B663="","",J663*'Ergebnis (detailliert)'!G663/'Ergebnis (detailliert)'!F663),0)</f>
        <v/>
      </c>
      <c r="L663" s="56" t="str">
        <f t="shared" si="10"/>
        <v/>
      </c>
      <c r="M663" s="57" t="str">
        <f>IF(B663="","",IF(LOOKUP(B663,Stammdaten!$A$17:$A$1001,Stammdaten!$G$17:$G$1001)="Nein",0,IF(ISBLANK(Beladung!B663),"",ROUND(MIN(G663,K663)*-1,2))))</f>
        <v/>
      </c>
    </row>
    <row r="664" spans="1:13" x14ac:dyDescent="0.25">
      <c r="A664" s="142" t="str">
        <f>_xlfn.IFNA(VLOOKUP(B664,Stammdaten!$A$17:$B$300,2,FALSE),"")</f>
        <v/>
      </c>
      <c r="B664" s="125" t="str">
        <f>IF(Beladung!B664="","",Beladung!B664)</f>
        <v/>
      </c>
      <c r="C664" s="124" t="str">
        <f>IF(Beladung!C664="","",Beladung!C664)</f>
        <v/>
      </c>
      <c r="D664" s="87" t="str">
        <f>IF(ISBLANK(Beladung!B664),"",SUMIFS(Beladung!$D$17:$D$300,Beladung!$B$17:$B$300,B664))</f>
        <v/>
      </c>
      <c r="E664" s="66" t="str">
        <f>IF(ISBLANK(Beladung!B664),"",Beladung!D664)</f>
        <v/>
      </c>
      <c r="F664" s="88" t="str">
        <f>IF(ISBLANK(Beladung!B664),"",SUMIFS(Beladung!$F$17:$F$1001,Beladung!$B$17:$B$1001,'Ergebnis (detailliert)'!B664))</f>
        <v/>
      </c>
      <c r="G664" s="67" t="str">
        <f>IF(ISBLANK(Beladung!B664),"",Beladung!F664)</f>
        <v/>
      </c>
      <c r="H664" s="88" t="str">
        <f>IF(ISBLANK(Beladung!B664),"",SUMIFS(Entladung!$D$17:$D$1001,Entladung!$B$17:$B$1001,'Ergebnis (detailliert)'!B664))</f>
        <v/>
      </c>
      <c r="I664" s="89" t="str">
        <f>IF(ISBLANK(Entladung!B664),"",Entladung!D664)</f>
        <v/>
      </c>
      <c r="J664" s="88" t="str">
        <f>IF(ISBLANK(Beladung!B664),"",SUMIFS(Entladung!$F$17:$F$1001,Entladung!$B$17:$B$1001,'Ergebnis (detailliert)'!$B$17:$B$300))</f>
        <v/>
      </c>
      <c r="K664" s="13" t="str">
        <f>IFERROR(IF(B664="","",J664*'Ergebnis (detailliert)'!G664/'Ergebnis (detailliert)'!F664),0)</f>
        <v/>
      </c>
      <c r="L664" s="56" t="str">
        <f t="shared" si="10"/>
        <v/>
      </c>
      <c r="M664" s="57" t="str">
        <f>IF(B664="","",IF(LOOKUP(B664,Stammdaten!$A$17:$A$1001,Stammdaten!$G$17:$G$1001)="Nein",0,IF(ISBLANK(Beladung!B664),"",ROUND(MIN(G664,K664)*-1,2))))</f>
        <v/>
      </c>
    </row>
    <row r="665" spans="1:13" x14ac:dyDescent="0.25">
      <c r="A665" s="142" t="str">
        <f>_xlfn.IFNA(VLOOKUP(B665,Stammdaten!$A$17:$B$300,2,FALSE),"")</f>
        <v/>
      </c>
      <c r="B665" s="125" t="str">
        <f>IF(Beladung!B665="","",Beladung!B665)</f>
        <v/>
      </c>
      <c r="C665" s="124" t="str">
        <f>IF(Beladung!C665="","",Beladung!C665)</f>
        <v/>
      </c>
      <c r="D665" s="87" t="str">
        <f>IF(ISBLANK(Beladung!B665),"",SUMIFS(Beladung!$D$17:$D$300,Beladung!$B$17:$B$300,B665))</f>
        <v/>
      </c>
      <c r="E665" s="66" t="str">
        <f>IF(ISBLANK(Beladung!B665),"",Beladung!D665)</f>
        <v/>
      </c>
      <c r="F665" s="88" t="str">
        <f>IF(ISBLANK(Beladung!B665),"",SUMIFS(Beladung!$F$17:$F$1001,Beladung!$B$17:$B$1001,'Ergebnis (detailliert)'!B665))</f>
        <v/>
      </c>
      <c r="G665" s="67" t="str">
        <f>IF(ISBLANK(Beladung!B665),"",Beladung!F665)</f>
        <v/>
      </c>
      <c r="H665" s="88" t="str">
        <f>IF(ISBLANK(Beladung!B665),"",SUMIFS(Entladung!$D$17:$D$1001,Entladung!$B$17:$B$1001,'Ergebnis (detailliert)'!B665))</f>
        <v/>
      </c>
      <c r="I665" s="89" t="str">
        <f>IF(ISBLANK(Entladung!B665),"",Entladung!D665)</f>
        <v/>
      </c>
      <c r="J665" s="88" t="str">
        <f>IF(ISBLANK(Beladung!B665),"",SUMIFS(Entladung!$F$17:$F$1001,Entladung!$B$17:$B$1001,'Ergebnis (detailliert)'!$B$17:$B$300))</f>
        <v/>
      </c>
      <c r="K665" s="13" t="str">
        <f>IFERROR(IF(B665="","",J665*'Ergebnis (detailliert)'!G665/'Ergebnis (detailliert)'!F665),0)</f>
        <v/>
      </c>
      <c r="L665" s="56" t="str">
        <f t="shared" si="10"/>
        <v/>
      </c>
      <c r="M665" s="57" t="str">
        <f>IF(B665="","",IF(LOOKUP(B665,Stammdaten!$A$17:$A$1001,Stammdaten!$G$17:$G$1001)="Nein",0,IF(ISBLANK(Beladung!B665),"",ROUND(MIN(G665,K665)*-1,2))))</f>
        <v/>
      </c>
    </row>
    <row r="666" spans="1:13" x14ac:dyDescent="0.25">
      <c r="A666" s="142" t="str">
        <f>_xlfn.IFNA(VLOOKUP(B666,Stammdaten!$A$17:$B$300,2,FALSE),"")</f>
        <v/>
      </c>
      <c r="B666" s="125" t="str">
        <f>IF(Beladung!B666="","",Beladung!B666)</f>
        <v/>
      </c>
      <c r="C666" s="124" t="str">
        <f>IF(Beladung!C666="","",Beladung!C666)</f>
        <v/>
      </c>
      <c r="D666" s="87" t="str">
        <f>IF(ISBLANK(Beladung!B666),"",SUMIFS(Beladung!$D$17:$D$300,Beladung!$B$17:$B$300,B666))</f>
        <v/>
      </c>
      <c r="E666" s="66" t="str">
        <f>IF(ISBLANK(Beladung!B666),"",Beladung!D666)</f>
        <v/>
      </c>
      <c r="F666" s="88" t="str">
        <f>IF(ISBLANK(Beladung!B666),"",SUMIFS(Beladung!$F$17:$F$1001,Beladung!$B$17:$B$1001,'Ergebnis (detailliert)'!B666))</f>
        <v/>
      </c>
      <c r="G666" s="67" t="str">
        <f>IF(ISBLANK(Beladung!B666),"",Beladung!F666)</f>
        <v/>
      </c>
      <c r="H666" s="88" t="str">
        <f>IF(ISBLANK(Beladung!B666),"",SUMIFS(Entladung!$D$17:$D$1001,Entladung!$B$17:$B$1001,'Ergebnis (detailliert)'!B666))</f>
        <v/>
      </c>
      <c r="I666" s="89" t="str">
        <f>IF(ISBLANK(Entladung!B666),"",Entladung!D666)</f>
        <v/>
      </c>
      <c r="J666" s="88" t="str">
        <f>IF(ISBLANK(Beladung!B666),"",SUMIFS(Entladung!$F$17:$F$1001,Entladung!$B$17:$B$1001,'Ergebnis (detailliert)'!$B$17:$B$300))</f>
        <v/>
      </c>
      <c r="K666" s="13" t="str">
        <f>IFERROR(IF(B666="","",J666*'Ergebnis (detailliert)'!G666/'Ergebnis (detailliert)'!F666),0)</f>
        <v/>
      </c>
      <c r="L666" s="56" t="str">
        <f t="shared" si="10"/>
        <v/>
      </c>
      <c r="M666" s="57" t="str">
        <f>IF(B666="","",IF(LOOKUP(B666,Stammdaten!$A$17:$A$1001,Stammdaten!$G$17:$G$1001)="Nein",0,IF(ISBLANK(Beladung!B666),"",ROUND(MIN(G666,K666)*-1,2))))</f>
        <v/>
      </c>
    </row>
    <row r="667" spans="1:13" x14ac:dyDescent="0.25">
      <c r="A667" s="142" t="str">
        <f>_xlfn.IFNA(VLOOKUP(B667,Stammdaten!$A$17:$B$300,2,FALSE),"")</f>
        <v/>
      </c>
      <c r="B667" s="125" t="str">
        <f>IF(Beladung!B667="","",Beladung!B667)</f>
        <v/>
      </c>
      <c r="C667" s="124" t="str">
        <f>IF(Beladung!C667="","",Beladung!C667)</f>
        <v/>
      </c>
      <c r="D667" s="87" t="str">
        <f>IF(ISBLANK(Beladung!B667),"",SUMIFS(Beladung!$D$17:$D$300,Beladung!$B$17:$B$300,B667))</f>
        <v/>
      </c>
      <c r="E667" s="66" t="str">
        <f>IF(ISBLANK(Beladung!B667),"",Beladung!D667)</f>
        <v/>
      </c>
      <c r="F667" s="88" t="str">
        <f>IF(ISBLANK(Beladung!B667),"",SUMIFS(Beladung!$F$17:$F$1001,Beladung!$B$17:$B$1001,'Ergebnis (detailliert)'!B667))</f>
        <v/>
      </c>
      <c r="G667" s="67" t="str">
        <f>IF(ISBLANK(Beladung!B667),"",Beladung!F667)</f>
        <v/>
      </c>
      <c r="H667" s="88" t="str">
        <f>IF(ISBLANK(Beladung!B667),"",SUMIFS(Entladung!$D$17:$D$1001,Entladung!$B$17:$B$1001,'Ergebnis (detailliert)'!B667))</f>
        <v/>
      </c>
      <c r="I667" s="89" t="str">
        <f>IF(ISBLANK(Entladung!B667),"",Entladung!D667)</f>
        <v/>
      </c>
      <c r="J667" s="88" t="str">
        <f>IF(ISBLANK(Beladung!B667),"",SUMIFS(Entladung!$F$17:$F$1001,Entladung!$B$17:$B$1001,'Ergebnis (detailliert)'!$B$17:$B$300))</f>
        <v/>
      </c>
      <c r="K667" s="13" t="str">
        <f>IFERROR(IF(B667="","",J667*'Ergebnis (detailliert)'!G667/'Ergebnis (detailliert)'!F667),0)</f>
        <v/>
      </c>
      <c r="L667" s="56" t="str">
        <f t="shared" si="10"/>
        <v/>
      </c>
      <c r="M667" s="57" t="str">
        <f>IF(B667="","",IF(LOOKUP(B667,Stammdaten!$A$17:$A$1001,Stammdaten!$G$17:$G$1001)="Nein",0,IF(ISBLANK(Beladung!B667),"",ROUND(MIN(G667,K667)*-1,2))))</f>
        <v/>
      </c>
    </row>
    <row r="668" spans="1:13" x14ac:dyDescent="0.25">
      <c r="A668" s="142" t="str">
        <f>_xlfn.IFNA(VLOOKUP(B668,Stammdaten!$A$17:$B$300,2,FALSE),"")</f>
        <v/>
      </c>
      <c r="B668" s="125" t="str">
        <f>IF(Beladung!B668="","",Beladung!B668)</f>
        <v/>
      </c>
      <c r="C668" s="124" t="str">
        <f>IF(Beladung!C668="","",Beladung!C668)</f>
        <v/>
      </c>
      <c r="D668" s="87" t="str">
        <f>IF(ISBLANK(Beladung!B668),"",SUMIFS(Beladung!$D$17:$D$300,Beladung!$B$17:$B$300,B668))</f>
        <v/>
      </c>
      <c r="E668" s="66" t="str">
        <f>IF(ISBLANK(Beladung!B668),"",Beladung!D668)</f>
        <v/>
      </c>
      <c r="F668" s="88" t="str">
        <f>IF(ISBLANK(Beladung!B668),"",SUMIFS(Beladung!$F$17:$F$1001,Beladung!$B$17:$B$1001,'Ergebnis (detailliert)'!B668))</f>
        <v/>
      </c>
      <c r="G668" s="67" t="str">
        <f>IF(ISBLANK(Beladung!B668),"",Beladung!F668)</f>
        <v/>
      </c>
      <c r="H668" s="88" t="str">
        <f>IF(ISBLANK(Beladung!B668),"",SUMIFS(Entladung!$D$17:$D$1001,Entladung!$B$17:$B$1001,'Ergebnis (detailliert)'!B668))</f>
        <v/>
      </c>
      <c r="I668" s="89" t="str">
        <f>IF(ISBLANK(Entladung!B668),"",Entladung!D668)</f>
        <v/>
      </c>
      <c r="J668" s="88" t="str">
        <f>IF(ISBLANK(Beladung!B668),"",SUMIFS(Entladung!$F$17:$F$1001,Entladung!$B$17:$B$1001,'Ergebnis (detailliert)'!$B$17:$B$300))</f>
        <v/>
      </c>
      <c r="K668" s="13" t="str">
        <f>IFERROR(IF(B668="","",J668*'Ergebnis (detailliert)'!G668/'Ergebnis (detailliert)'!F668),0)</f>
        <v/>
      </c>
      <c r="L668" s="56" t="str">
        <f t="shared" si="10"/>
        <v/>
      </c>
      <c r="M668" s="57" t="str">
        <f>IF(B668="","",IF(LOOKUP(B668,Stammdaten!$A$17:$A$1001,Stammdaten!$G$17:$G$1001)="Nein",0,IF(ISBLANK(Beladung!B668),"",ROUND(MIN(G668,K668)*-1,2))))</f>
        <v/>
      </c>
    </row>
    <row r="669" spans="1:13" x14ac:dyDescent="0.25">
      <c r="A669" s="142" t="str">
        <f>_xlfn.IFNA(VLOOKUP(B669,Stammdaten!$A$17:$B$300,2,FALSE),"")</f>
        <v/>
      </c>
      <c r="B669" s="125" t="str">
        <f>IF(Beladung!B669="","",Beladung!B669)</f>
        <v/>
      </c>
      <c r="C669" s="124" t="str">
        <f>IF(Beladung!C669="","",Beladung!C669)</f>
        <v/>
      </c>
      <c r="D669" s="87" t="str">
        <f>IF(ISBLANK(Beladung!B669),"",SUMIFS(Beladung!$D$17:$D$300,Beladung!$B$17:$B$300,B669))</f>
        <v/>
      </c>
      <c r="E669" s="66" t="str">
        <f>IF(ISBLANK(Beladung!B669),"",Beladung!D669)</f>
        <v/>
      </c>
      <c r="F669" s="88" t="str">
        <f>IF(ISBLANK(Beladung!B669),"",SUMIFS(Beladung!$F$17:$F$1001,Beladung!$B$17:$B$1001,'Ergebnis (detailliert)'!B669))</f>
        <v/>
      </c>
      <c r="G669" s="67" t="str">
        <f>IF(ISBLANK(Beladung!B669),"",Beladung!F669)</f>
        <v/>
      </c>
      <c r="H669" s="88" t="str">
        <f>IF(ISBLANK(Beladung!B669),"",SUMIFS(Entladung!$D$17:$D$1001,Entladung!$B$17:$B$1001,'Ergebnis (detailliert)'!B669))</f>
        <v/>
      </c>
      <c r="I669" s="89" t="str">
        <f>IF(ISBLANK(Entladung!B669),"",Entladung!D669)</f>
        <v/>
      </c>
      <c r="J669" s="88" t="str">
        <f>IF(ISBLANK(Beladung!B669),"",SUMIFS(Entladung!$F$17:$F$1001,Entladung!$B$17:$B$1001,'Ergebnis (detailliert)'!$B$17:$B$300))</f>
        <v/>
      </c>
      <c r="K669" s="13" t="str">
        <f>IFERROR(IF(B669="","",J669*'Ergebnis (detailliert)'!G669/'Ergebnis (detailliert)'!F669),0)</f>
        <v/>
      </c>
      <c r="L669" s="56" t="str">
        <f t="shared" si="10"/>
        <v/>
      </c>
      <c r="M669" s="57" t="str">
        <f>IF(B669="","",IF(LOOKUP(B669,Stammdaten!$A$17:$A$1001,Stammdaten!$G$17:$G$1001)="Nein",0,IF(ISBLANK(Beladung!B669),"",ROUND(MIN(G669,K669)*-1,2))))</f>
        <v/>
      </c>
    </row>
    <row r="670" spans="1:13" x14ac:dyDescent="0.25">
      <c r="A670" s="142" t="str">
        <f>_xlfn.IFNA(VLOOKUP(B670,Stammdaten!$A$17:$B$300,2,FALSE),"")</f>
        <v/>
      </c>
      <c r="B670" s="125" t="str">
        <f>IF(Beladung!B670="","",Beladung!B670)</f>
        <v/>
      </c>
      <c r="C670" s="124" t="str">
        <f>IF(Beladung!C670="","",Beladung!C670)</f>
        <v/>
      </c>
      <c r="D670" s="87" t="str">
        <f>IF(ISBLANK(Beladung!B670),"",SUMIFS(Beladung!$D$17:$D$300,Beladung!$B$17:$B$300,B670))</f>
        <v/>
      </c>
      <c r="E670" s="66" t="str">
        <f>IF(ISBLANK(Beladung!B670),"",Beladung!D670)</f>
        <v/>
      </c>
      <c r="F670" s="88" t="str">
        <f>IF(ISBLANK(Beladung!B670),"",SUMIFS(Beladung!$F$17:$F$1001,Beladung!$B$17:$B$1001,'Ergebnis (detailliert)'!B670))</f>
        <v/>
      </c>
      <c r="G670" s="67" t="str">
        <f>IF(ISBLANK(Beladung!B670),"",Beladung!F670)</f>
        <v/>
      </c>
      <c r="H670" s="88" t="str">
        <f>IF(ISBLANK(Beladung!B670),"",SUMIFS(Entladung!$D$17:$D$1001,Entladung!$B$17:$B$1001,'Ergebnis (detailliert)'!B670))</f>
        <v/>
      </c>
      <c r="I670" s="89" t="str">
        <f>IF(ISBLANK(Entladung!B670),"",Entladung!D670)</f>
        <v/>
      </c>
      <c r="J670" s="88" t="str">
        <f>IF(ISBLANK(Beladung!B670),"",SUMIFS(Entladung!$F$17:$F$1001,Entladung!$B$17:$B$1001,'Ergebnis (detailliert)'!$B$17:$B$300))</f>
        <v/>
      </c>
      <c r="K670" s="13" t="str">
        <f>IFERROR(IF(B670="","",J670*'Ergebnis (detailliert)'!G670/'Ergebnis (detailliert)'!F670),0)</f>
        <v/>
      </c>
      <c r="L670" s="56" t="str">
        <f t="shared" si="10"/>
        <v/>
      </c>
      <c r="M670" s="57" t="str">
        <f>IF(B670="","",IF(LOOKUP(B670,Stammdaten!$A$17:$A$1001,Stammdaten!$G$17:$G$1001)="Nein",0,IF(ISBLANK(Beladung!B670),"",ROUND(MIN(G670,K670)*-1,2))))</f>
        <v/>
      </c>
    </row>
    <row r="671" spans="1:13" x14ac:dyDescent="0.25">
      <c r="A671" s="142" t="str">
        <f>_xlfn.IFNA(VLOOKUP(B671,Stammdaten!$A$17:$B$300,2,FALSE),"")</f>
        <v/>
      </c>
      <c r="B671" s="125" t="str">
        <f>IF(Beladung!B671="","",Beladung!B671)</f>
        <v/>
      </c>
      <c r="C671" s="124" t="str">
        <f>IF(Beladung!C671="","",Beladung!C671)</f>
        <v/>
      </c>
      <c r="D671" s="87" t="str">
        <f>IF(ISBLANK(Beladung!B671),"",SUMIFS(Beladung!$D$17:$D$300,Beladung!$B$17:$B$300,B671))</f>
        <v/>
      </c>
      <c r="E671" s="66" t="str">
        <f>IF(ISBLANK(Beladung!B671),"",Beladung!D671)</f>
        <v/>
      </c>
      <c r="F671" s="88" t="str">
        <f>IF(ISBLANK(Beladung!B671),"",SUMIFS(Beladung!$F$17:$F$1001,Beladung!$B$17:$B$1001,'Ergebnis (detailliert)'!B671))</f>
        <v/>
      </c>
      <c r="G671" s="67" t="str">
        <f>IF(ISBLANK(Beladung!B671),"",Beladung!F671)</f>
        <v/>
      </c>
      <c r="H671" s="88" t="str">
        <f>IF(ISBLANK(Beladung!B671),"",SUMIFS(Entladung!$D$17:$D$1001,Entladung!$B$17:$B$1001,'Ergebnis (detailliert)'!B671))</f>
        <v/>
      </c>
      <c r="I671" s="89" t="str">
        <f>IF(ISBLANK(Entladung!B671),"",Entladung!D671)</f>
        <v/>
      </c>
      <c r="J671" s="88" t="str">
        <f>IF(ISBLANK(Beladung!B671),"",SUMIFS(Entladung!$F$17:$F$1001,Entladung!$B$17:$B$1001,'Ergebnis (detailliert)'!$B$17:$B$300))</f>
        <v/>
      </c>
      <c r="K671" s="13" t="str">
        <f>IFERROR(IF(B671="","",J671*'Ergebnis (detailliert)'!G671/'Ergebnis (detailliert)'!F671),0)</f>
        <v/>
      </c>
      <c r="L671" s="56" t="str">
        <f t="shared" si="10"/>
        <v/>
      </c>
      <c r="M671" s="57" t="str">
        <f>IF(B671="","",IF(LOOKUP(B671,Stammdaten!$A$17:$A$1001,Stammdaten!$G$17:$G$1001)="Nein",0,IF(ISBLANK(Beladung!B671),"",ROUND(MIN(G671,K671)*-1,2))))</f>
        <v/>
      </c>
    </row>
    <row r="672" spans="1:13" x14ac:dyDescent="0.25">
      <c r="A672" s="142" t="str">
        <f>_xlfn.IFNA(VLOOKUP(B672,Stammdaten!$A$17:$B$300,2,FALSE),"")</f>
        <v/>
      </c>
      <c r="B672" s="125" t="str">
        <f>IF(Beladung!B672="","",Beladung!B672)</f>
        <v/>
      </c>
      <c r="C672" s="124" t="str">
        <f>IF(Beladung!C672="","",Beladung!C672)</f>
        <v/>
      </c>
      <c r="D672" s="87" t="str">
        <f>IF(ISBLANK(Beladung!B672),"",SUMIFS(Beladung!$D$17:$D$300,Beladung!$B$17:$B$300,B672))</f>
        <v/>
      </c>
      <c r="E672" s="66" t="str">
        <f>IF(ISBLANK(Beladung!B672),"",Beladung!D672)</f>
        <v/>
      </c>
      <c r="F672" s="88" t="str">
        <f>IF(ISBLANK(Beladung!B672),"",SUMIFS(Beladung!$F$17:$F$1001,Beladung!$B$17:$B$1001,'Ergebnis (detailliert)'!B672))</f>
        <v/>
      </c>
      <c r="G672" s="67" t="str">
        <f>IF(ISBLANK(Beladung!B672),"",Beladung!F672)</f>
        <v/>
      </c>
      <c r="H672" s="88" t="str">
        <f>IF(ISBLANK(Beladung!B672),"",SUMIFS(Entladung!$D$17:$D$1001,Entladung!$B$17:$B$1001,'Ergebnis (detailliert)'!B672))</f>
        <v/>
      </c>
      <c r="I672" s="89" t="str">
        <f>IF(ISBLANK(Entladung!B672),"",Entladung!D672)</f>
        <v/>
      </c>
      <c r="J672" s="88" t="str">
        <f>IF(ISBLANK(Beladung!B672),"",SUMIFS(Entladung!$F$17:$F$1001,Entladung!$B$17:$B$1001,'Ergebnis (detailliert)'!$B$17:$B$300))</f>
        <v/>
      </c>
      <c r="K672" s="13" t="str">
        <f>IFERROR(IF(B672="","",J672*'Ergebnis (detailliert)'!G672/'Ergebnis (detailliert)'!F672),0)</f>
        <v/>
      </c>
      <c r="L672" s="56" t="str">
        <f t="shared" si="10"/>
        <v/>
      </c>
      <c r="M672" s="57" t="str">
        <f>IF(B672="","",IF(LOOKUP(B672,Stammdaten!$A$17:$A$1001,Stammdaten!$G$17:$G$1001)="Nein",0,IF(ISBLANK(Beladung!B672),"",ROUND(MIN(G672,K672)*-1,2))))</f>
        <v/>
      </c>
    </row>
    <row r="673" spans="1:13" x14ac:dyDescent="0.25">
      <c r="A673" s="142" t="str">
        <f>_xlfn.IFNA(VLOOKUP(B673,Stammdaten!$A$17:$B$300,2,FALSE),"")</f>
        <v/>
      </c>
      <c r="B673" s="125" t="str">
        <f>IF(Beladung!B673="","",Beladung!B673)</f>
        <v/>
      </c>
      <c r="C673" s="124" t="str">
        <f>IF(Beladung!C673="","",Beladung!C673)</f>
        <v/>
      </c>
      <c r="D673" s="87" t="str">
        <f>IF(ISBLANK(Beladung!B673),"",SUMIFS(Beladung!$D$17:$D$300,Beladung!$B$17:$B$300,B673))</f>
        <v/>
      </c>
      <c r="E673" s="66" t="str">
        <f>IF(ISBLANK(Beladung!B673),"",Beladung!D673)</f>
        <v/>
      </c>
      <c r="F673" s="88" t="str">
        <f>IF(ISBLANK(Beladung!B673),"",SUMIFS(Beladung!$F$17:$F$1001,Beladung!$B$17:$B$1001,'Ergebnis (detailliert)'!B673))</f>
        <v/>
      </c>
      <c r="G673" s="67" t="str">
        <f>IF(ISBLANK(Beladung!B673),"",Beladung!F673)</f>
        <v/>
      </c>
      <c r="H673" s="88" t="str">
        <f>IF(ISBLANK(Beladung!B673),"",SUMIFS(Entladung!$D$17:$D$1001,Entladung!$B$17:$B$1001,'Ergebnis (detailliert)'!B673))</f>
        <v/>
      </c>
      <c r="I673" s="89" t="str">
        <f>IF(ISBLANK(Entladung!B673),"",Entladung!D673)</f>
        <v/>
      </c>
      <c r="J673" s="88" t="str">
        <f>IF(ISBLANK(Beladung!B673),"",SUMIFS(Entladung!$F$17:$F$1001,Entladung!$B$17:$B$1001,'Ergebnis (detailliert)'!$B$17:$B$300))</f>
        <v/>
      </c>
      <c r="K673" s="13" t="str">
        <f>IFERROR(IF(B673="","",J673*'Ergebnis (detailliert)'!G673/'Ergebnis (detailliert)'!F673),0)</f>
        <v/>
      </c>
      <c r="L673" s="56" t="str">
        <f t="shared" si="10"/>
        <v/>
      </c>
      <c r="M673" s="57" t="str">
        <f>IF(B673="","",IF(LOOKUP(B673,Stammdaten!$A$17:$A$1001,Stammdaten!$G$17:$G$1001)="Nein",0,IF(ISBLANK(Beladung!B673),"",ROUND(MIN(G673,K673)*-1,2))))</f>
        <v/>
      </c>
    </row>
    <row r="674" spans="1:13" x14ac:dyDescent="0.25">
      <c r="A674" s="142" t="str">
        <f>_xlfn.IFNA(VLOOKUP(B674,Stammdaten!$A$17:$B$300,2,FALSE),"")</f>
        <v/>
      </c>
      <c r="B674" s="125" t="str">
        <f>IF(Beladung!B674="","",Beladung!B674)</f>
        <v/>
      </c>
      <c r="C674" s="124" t="str">
        <f>IF(Beladung!C674="","",Beladung!C674)</f>
        <v/>
      </c>
      <c r="D674" s="87" t="str">
        <f>IF(ISBLANK(Beladung!B674),"",SUMIFS(Beladung!$D$17:$D$300,Beladung!$B$17:$B$300,B674))</f>
        <v/>
      </c>
      <c r="E674" s="66" t="str">
        <f>IF(ISBLANK(Beladung!B674),"",Beladung!D674)</f>
        <v/>
      </c>
      <c r="F674" s="88" t="str">
        <f>IF(ISBLANK(Beladung!B674),"",SUMIFS(Beladung!$F$17:$F$1001,Beladung!$B$17:$B$1001,'Ergebnis (detailliert)'!B674))</f>
        <v/>
      </c>
      <c r="G674" s="67" t="str">
        <f>IF(ISBLANK(Beladung!B674),"",Beladung!F674)</f>
        <v/>
      </c>
      <c r="H674" s="88" t="str">
        <f>IF(ISBLANK(Beladung!B674),"",SUMIFS(Entladung!$D$17:$D$1001,Entladung!$B$17:$B$1001,'Ergebnis (detailliert)'!B674))</f>
        <v/>
      </c>
      <c r="I674" s="89" t="str">
        <f>IF(ISBLANK(Entladung!B674),"",Entladung!D674)</f>
        <v/>
      </c>
      <c r="J674" s="88" t="str">
        <f>IF(ISBLANK(Beladung!B674),"",SUMIFS(Entladung!$F$17:$F$1001,Entladung!$B$17:$B$1001,'Ergebnis (detailliert)'!$B$17:$B$300))</f>
        <v/>
      </c>
      <c r="K674" s="13" t="str">
        <f>IFERROR(IF(B674="","",J674*'Ergebnis (detailliert)'!G674/'Ergebnis (detailliert)'!F674),0)</f>
        <v/>
      </c>
      <c r="L674" s="56" t="str">
        <f t="shared" si="10"/>
        <v/>
      </c>
      <c r="M674" s="57" t="str">
        <f>IF(B674="","",IF(LOOKUP(B674,Stammdaten!$A$17:$A$1001,Stammdaten!$G$17:$G$1001)="Nein",0,IF(ISBLANK(Beladung!B674),"",ROUND(MIN(G674,K674)*-1,2))))</f>
        <v/>
      </c>
    </row>
    <row r="675" spans="1:13" x14ac:dyDescent="0.25">
      <c r="A675" s="142" t="str">
        <f>_xlfn.IFNA(VLOOKUP(B675,Stammdaten!$A$17:$B$300,2,FALSE),"")</f>
        <v/>
      </c>
      <c r="B675" s="125" t="str">
        <f>IF(Beladung!B675="","",Beladung!B675)</f>
        <v/>
      </c>
      <c r="C675" s="124" t="str">
        <f>IF(Beladung!C675="","",Beladung!C675)</f>
        <v/>
      </c>
      <c r="D675" s="87" t="str">
        <f>IF(ISBLANK(Beladung!B675),"",SUMIFS(Beladung!$D$17:$D$300,Beladung!$B$17:$B$300,B675))</f>
        <v/>
      </c>
      <c r="E675" s="66" t="str">
        <f>IF(ISBLANK(Beladung!B675),"",Beladung!D675)</f>
        <v/>
      </c>
      <c r="F675" s="88" t="str">
        <f>IF(ISBLANK(Beladung!B675),"",SUMIFS(Beladung!$F$17:$F$1001,Beladung!$B$17:$B$1001,'Ergebnis (detailliert)'!B675))</f>
        <v/>
      </c>
      <c r="G675" s="67" t="str">
        <f>IF(ISBLANK(Beladung!B675),"",Beladung!F675)</f>
        <v/>
      </c>
      <c r="H675" s="88" t="str">
        <f>IF(ISBLANK(Beladung!B675),"",SUMIFS(Entladung!$D$17:$D$1001,Entladung!$B$17:$B$1001,'Ergebnis (detailliert)'!B675))</f>
        <v/>
      </c>
      <c r="I675" s="89" t="str">
        <f>IF(ISBLANK(Entladung!B675),"",Entladung!D675)</f>
        <v/>
      </c>
      <c r="J675" s="88" t="str">
        <f>IF(ISBLANK(Beladung!B675),"",SUMIFS(Entladung!$F$17:$F$1001,Entladung!$B$17:$B$1001,'Ergebnis (detailliert)'!$B$17:$B$300))</f>
        <v/>
      </c>
      <c r="K675" s="13" t="str">
        <f>IFERROR(IF(B675="","",J675*'Ergebnis (detailliert)'!G675/'Ergebnis (detailliert)'!F675),0)</f>
        <v/>
      </c>
      <c r="L675" s="56" t="str">
        <f t="shared" si="10"/>
        <v/>
      </c>
      <c r="M675" s="57" t="str">
        <f>IF(B675="","",IF(LOOKUP(B675,Stammdaten!$A$17:$A$1001,Stammdaten!$G$17:$G$1001)="Nein",0,IF(ISBLANK(Beladung!B675),"",ROUND(MIN(G675,K675)*-1,2))))</f>
        <v/>
      </c>
    </row>
    <row r="676" spans="1:13" x14ac:dyDescent="0.25">
      <c r="A676" s="142" t="str">
        <f>_xlfn.IFNA(VLOOKUP(B676,Stammdaten!$A$17:$B$300,2,FALSE),"")</f>
        <v/>
      </c>
      <c r="B676" s="125" t="str">
        <f>IF(Beladung!B676="","",Beladung!B676)</f>
        <v/>
      </c>
      <c r="C676" s="124" t="str">
        <f>IF(Beladung!C676="","",Beladung!C676)</f>
        <v/>
      </c>
      <c r="D676" s="87" t="str">
        <f>IF(ISBLANK(Beladung!B676),"",SUMIFS(Beladung!$D$17:$D$300,Beladung!$B$17:$B$300,B676))</f>
        <v/>
      </c>
      <c r="E676" s="66" t="str">
        <f>IF(ISBLANK(Beladung!B676),"",Beladung!D676)</f>
        <v/>
      </c>
      <c r="F676" s="88" t="str">
        <f>IF(ISBLANK(Beladung!B676),"",SUMIFS(Beladung!$F$17:$F$1001,Beladung!$B$17:$B$1001,'Ergebnis (detailliert)'!B676))</f>
        <v/>
      </c>
      <c r="G676" s="67" t="str">
        <f>IF(ISBLANK(Beladung!B676),"",Beladung!F676)</f>
        <v/>
      </c>
      <c r="H676" s="88" t="str">
        <f>IF(ISBLANK(Beladung!B676),"",SUMIFS(Entladung!$D$17:$D$1001,Entladung!$B$17:$B$1001,'Ergebnis (detailliert)'!B676))</f>
        <v/>
      </c>
      <c r="I676" s="89" t="str">
        <f>IF(ISBLANK(Entladung!B676),"",Entladung!D676)</f>
        <v/>
      </c>
      <c r="J676" s="88" t="str">
        <f>IF(ISBLANK(Beladung!B676),"",SUMIFS(Entladung!$F$17:$F$1001,Entladung!$B$17:$B$1001,'Ergebnis (detailliert)'!$B$17:$B$300))</f>
        <v/>
      </c>
      <c r="K676" s="13" t="str">
        <f>IFERROR(IF(B676="","",J676*'Ergebnis (detailliert)'!G676/'Ergebnis (detailliert)'!F676),0)</f>
        <v/>
      </c>
      <c r="L676" s="56" t="str">
        <f t="shared" si="10"/>
        <v/>
      </c>
      <c r="M676" s="57" t="str">
        <f>IF(B676="","",IF(LOOKUP(B676,Stammdaten!$A$17:$A$1001,Stammdaten!$G$17:$G$1001)="Nein",0,IF(ISBLANK(Beladung!B676),"",ROUND(MIN(G676,K676)*-1,2))))</f>
        <v/>
      </c>
    </row>
    <row r="677" spans="1:13" x14ac:dyDescent="0.25">
      <c r="A677" s="142" t="str">
        <f>_xlfn.IFNA(VLOOKUP(B677,Stammdaten!$A$17:$B$300,2,FALSE),"")</f>
        <v/>
      </c>
      <c r="B677" s="125" t="str">
        <f>IF(Beladung!B677="","",Beladung!B677)</f>
        <v/>
      </c>
      <c r="C677" s="124" t="str">
        <f>IF(Beladung!C677="","",Beladung!C677)</f>
        <v/>
      </c>
      <c r="D677" s="87" t="str">
        <f>IF(ISBLANK(Beladung!B677),"",SUMIFS(Beladung!$D$17:$D$300,Beladung!$B$17:$B$300,B677))</f>
        <v/>
      </c>
      <c r="E677" s="66" t="str">
        <f>IF(ISBLANK(Beladung!B677),"",Beladung!D677)</f>
        <v/>
      </c>
      <c r="F677" s="88" t="str">
        <f>IF(ISBLANK(Beladung!B677),"",SUMIFS(Beladung!$F$17:$F$1001,Beladung!$B$17:$B$1001,'Ergebnis (detailliert)'!B677))</f>
        <v/>
      </c>
      <c r="G677" s="67" t="str">
        <f>IF(ISBLANK(Beladung!B677),"",Beladung!F677)</f>
        <v/>
      </c>
      <c r="H677" s="88" t="str">
        <f>IF(ISBLANK(Beladung!B677),"",SUMIFS(Entladung!$D$17:$D$1001,Entladung!$B$17:$B$1001,'Ergebnis (detailliert)'!B677))</f>
        <v/>
      </c>
      <c r="I677" s="89" t="str">
        <f>IF(ISBLANK(Entladung!B677),"",Entladung!D677)</f>
        <v/>
      </c>
      <c r="J677" s="88" t="str">
        <f>IF(ISBLANK(Beladung!B677),"",SUMIFS(Entladung!$F$17:$F$1001,Entladung!$B$17:$B$1001,'Ergebnis (detailliert)'!$B$17:$B$300))</f>
        <v/>
      </c>
      <c r="K677" s="13" t="str">
        <f>IFERROR(IF(B677="","",J677*'Ergebnis (detailliert)'!G677/'Ergebnis (detailliert)'!F677),0)</f>
        <v/>
      </c>
      <c r="L677" s="56" t="str">
        <f t="shared" si="10"/>
        <v/>
      </c>
      <c r="M677" s="57" t="str">
        <f>IF(B677="","",IF(LOOKUP(B677,Stammdaten!$A$17:$A$1001,Stammdaten!$G$17:$G$1001)="Nein",0,IF(ISBLANK(Beladung!B677),"",ROUND(MIN(G677,K677)*-1,2))))</f>
        <v/>
      </c>
    </row>
    <row r="678" spans="1:13" x14ac:dyDescent="0.25">
      <c r="A678" s="142" t="str">
        <f>_xlfn.IFNA(VLOOKUP(B678,Stammdaten!$A$17:$B$300,2,FALSE),"")</f>
        <v/>
      </c>
      <c r="B678" s="125" t="str">
        <f>IF(Beladung!B678="","",Beladung!B678)</f>
        <v/>
      </c>
      <c r="C678" s="124" t="str">
        <f>IF(Beladung!C678="","",Beladung!C678)</f>
        <v/>
      </c>
      <c r="D678" s="87" t="str">
        <f>IF(ISBLANK(Beladung!B678),"",SUMIFS(Beladung!$D$17:$D$300,Beladung!$B$17:$B$300,B678))</f>
        <v/>
      </c>
      <c r="E678" s="66" t="str">
        <f>IF(ISBLANK(Beladung!B678),"",Beladung!D678)</f>
        <v/>
      </c>
      <c r="F678" s="88" t="str">
        <f>IF(ISBLANK(Beladung!B678),"",SUMIFS(Beladung!$F$17:$F$1001,Beladung!$B$17:$B$1001,'Ergebnis (detailliert)'!B678))</f>
        <v/>
      </c>
      <c r="G678" s="67" t="str">
        <f>IF(ISBLANK(Beladung!B678),"",Beladung!F678)</f>
        <v/>
      </c>
      <c r="H678" s="88" t="str">
        <f>IF(ISBLANK(Beladung!B678),"",SUMIFS(Entladung!$D$17:$D$1001,Entladung!$B$17:$B$1001,'Ergebnis (detailliert)'!B678))</f>
        <v/>
      </c>
      <c r="I678" s="89" t="str">
        <f>IF(ISBLANK(Entladung!B678),"",Entladung!D678)</f>
        <v/>
      </c>
      <c r="J678" s="88" t="str">
        <f>IF(ISBLANK(Beladung!B678),"",SUMIFS(Entladung!$F$17:$F$1001,Entladung!$B$17:$B$1001,'Ergebnis (detailliert)'!$B$17:$B$300))</f>
        <v/>
      </c>
      <c r="K678" s="13" t="str">
        <f>IFERROR(IF(B678="","",J678*'Ergebnis (detailliert)'!G678/'Ergebnis (detailliert)'!F678),0)</f>
        <v/>
      </c>
      <c r="L678" s="56" t="str">
        <f t="shared" si="10"/>
        <v/>
      </c>
      <c r="M678" s="57" t="str">
        <f>IF(B678="","",IF(LOOKUP(B678,Stammdaten!$A$17:$A$1001,Stammdaten!$G$17:$G$1001)="Nein",0,IF(ISBLANK(Beladung!B678),"",ROUND(MIN(G678,K678)*-1,2))))</f>
        <v/>
      </c>
    </row>
    <row r="679" spans="1:13" x14ac:dyDescent="0.25">
      <c r="A679" s="142" t="str">
        <f>_xlfn.IFNA(VLOOKUP(B679,Stammdaten!$A$17:$B$300,2,FALSE),"")</f>
        <v/>
      </c>
      <c r="B679" s="125" t="str">
        <f>IF(Beladung!B679="","",Beladung!B679)</f>
        <v/>
      </c>
      <c r="C679" s="124" t="str">
        <f>IF(Beladung!C679="","",Beladung!C679)</f>
        <v/>
      </c>
      <c r="D679" s="87" t="str">
        <f>IF(ISBLANK(Beladung!B679),"",SUMIFS(Beladung!$D$17:$D$300,Beladung!$B$17:$B$300,B679))</f>
        <v/>
      </c>
      <c r="E679" s="66" t="str">
        <f>IF(ISBLANK(Beladung!B679),"",Beladung!D679)</f>
        <v/>
      </c>
      <c r="F679" s="88" t="str">
        <f>IF(ISBLANK(Beladung!B679),"",SUMIFS(Beladung!$F$17:$F$1001,Beladung!$B$17:$B$1001,'Ergebnis (detailliert)'!B679))</f>
        <v/>
      </c>
      <c r="G679" s="67" t="str">
        <f>IF(ISBLANK(Beladung!B679),"",Beladung!F679)</f>
        <v/>
      </c>
      <c r="H679" s="88" t="str">
        <f>IF(ISBLANK(Beladung!B679),"",SUMIFS(Entladung!$D$17:$D$1001,Entladung!$B$17:$B$1001,'Ergebnis (detailliert)'!B679))</f>
        <v/>
      </c>
      <c r="I679" s="89" t="str">
        <f>IF(ISBLANK(Entladung!B679),"",Entladung!D679)</f>
        <v/>
      </c>
      <c r="J679" s="88" t="str">
        <f>IF(ISBLANK(Beladung!B679),"",SUMIFS(Entladung!$F$17:$F$1001,Entladung!$B$17:$B$1001,'Ergebnis (detailliert)'!$B$17:$B$300))</f>
        <v/>
      </c>
      <c r="K679" s="13" t="str">
        <f>IFERROR(IF(B679="","",J679*'Ergebnis (detailliert)'!G679/'Ergebnis (detailliert)'!F679),0)</f>
        <v/>
      </c>
      <c r="L679" s="56" t="str">
        <f t="shared" si="10"/>
        <v/>
      </c>
      <c r="M679" s="57" t="str">
        <f>IF(B679="","",IF(LOOKUP(B679,Stammdaten!$A$17:$A$1001,Stammdaten!$G$17:$G$1001)="Nein",0,IF(ISBLANK(Beladung!B679),"",ROUND(MIN(G679,K679)*-1,2))))</f>
        <v/>
      </c>
    </row>
    <row r="680" spans="1:13" x14ac:dyDescent="0.25">
      <c r="A680" s="142" t="str">
        <f>_xlfn.IFNA(VLOOKUP(B680,Stammdaten!$A$17:$B$300,2,FALSE),"")</f>
        <v/>
      </c>
      <c r="B680" s="125" t="str">
        <f>IF(Beladung!B680="","",Beladung!B680)</f>
        <v/>
      </c>
      <c r="C680" s="124" t="str">
        <f>IF(Beladung!C680="","",Beladung!C680)</f>
        <v/>
      </c>
      <c r="D680" s="87" t="str">
        <f>IF(ISBLANK(Beladung!B680),"",SUMIFS(Beladung!$D$17:$D$300,Beladung!$B$17:$B$300,B680))</f>
        <v/>
      </c>
      <c r="E680" s="66" t="str">
        <f>IF(ISBLANK(Beladung!B680),"",Beladung!D680)</f>
        <v/>
      </c>
      <c r="F680" s="88" t="str">
        <f>IF(ISBLANK(Beladung!B680),"",SUMIFS(Beladung!$F$17:$F$1001,Beladung!$B$17:$B$1001,'Ergebnis (detailliert)'!B680))</f>
        <v/>
      </c>
      <c r="G680" s="67" t="str">
        <f>IF(ISBLANK(Beladung!B680),"",Beladung!F680)</f>
        <v/>
      </c>
      <c r="H680" s="88" t="str">
        <f>IF(ISBLANK(Beladung!B680),"",SUMIFS(Entladung!$D$17:$D$1001,Entladung!$B$17:$B$1001,'Ergebnis (detailliert)'!B680))</f>
        <v/>
      </c>
      <c r="I680" s="89" t="str">
        <f>IF(ISBLANK(Entladung!B680),"",Entladung!D680)</f>
        <v/>
      </c>
      <c r="J680" s="88" t="str">
        <f>IF(ISBLANK(Beladung!B680),"",SUMIFS(Entladung!$F$17:$F$1001,Entladung!$B$17:$B$1001,'Ergebnis (detailliert)'!$B$17:$B$300))</f>
        <v/>
      </c>
      <c r="K680" s="13" t="str">
        <f>IFERROR(IF(B680="","",J680*'Ergebnis (detailliert)'!G680/'Ergebnis (detailliert)'!F680),0)</f>
        <v/>
      </c>
      <c r="L680" s="56" t="str">
        <f t="shared" si="10"/>
        <v/>
      </c>
      <c r="M680" s="57" t="str">
        <f>IF(B680="","",IF(LOOKUP(B680,Stammdaten!$A$17:$A$1001,Stammdaten!$G$17:$G$1001)="Nein",0,IF(ISBLANK(Beladung!B680),"",ROUND(MIN(G680,K680)*-1,2))))</f>
        <v/>
      </c>
    </row>
    <row r="681" spans="1:13" x14ac:dyDescent="0.25">
      <c r="A681" s="142" t="str">
        <f>_xlfn.IFNA(VLOOKUP(B681,Stammdaten!$A$17:$B$300,2,FALSE),"")</f>
        <v/>
      </c>
      <c r="B681" s="125" t="str">
        <f>IF(Beladung!B681="","",Beladung!B681)</f>
        <v/>
      </c>
      <c r="C681" s="124" t="str">
        <f>IF(Beladung!C681="","",Beladung!C681)</f>
        <v/>
      </c>
      <c r="D681" s="87" t="str">
        <f>IF(ISBLANK(Beladung!B681),"",SUMIFS(Beladung!$D$17:$D$300,Beladung!$B$17:$B$300,B681))</f>
        <v/>
      </c>
      <c r="E681" s="66" t="str">
        <f>IF(ISBLANK(Beladung!B681),"",Beladung!D681)</f>
        <v/>
      </c>
      <c r="F681" s="88" t="str">
        <f>IF(ISBLANK(Beladung!B681),"",SUMIFS(Beladung!$F$17:$F$1001,Beladung!$B$17:$B$1001,'Ergebnis (detailliert)'!B681))</f>
        <v/>
      </c>
      <c r="G681" s="67" t="str">
        <f>IF(ISBLANK(Beladung!B681),"",Beladung!F681)</f>
        <v/>
      </c>
      <c r="H681" s="88" t="str">
        <f>IF(ISBLANK(Beladung!B681),"",SUMIFS(Entladung!$D$17:$D$1001,Entladung!$B$17:$B$1001,'Ergebnis (detailliert)'!B681))</f>
        <v/>
      </c>
      <c r="I681" s="89" t="str">
        <f>IF(ISBLANK(Entladung!B681),"",Entladung!D681)</f>
        <v/>
      </c>
      <c r="J681" s="88" t="str">
        <f>IF(ISBLANK(Beladung!B681),"",SUMIFS(Entladung!$F$17:$F$1001,Entladung!$B$17:$B$1001,'Ergebnis (detailliert)'!$B$17:$B$300))</f>
        <v/>
      </c>
      <c r="K681" s="13" t="str">
        <f>IFERROR(IF(B681="","",J681*'Ergebnis (detailliert)'!G681/'Ergebnis (detailliert)'!F681),0)</f>
        <v/>
      </c>
      <c r="L681" s="56" t="str">
        <f t="shared" si="10"/>
        <v/>
      </c>
      <c r="M681" s="57" t="str">
        <f>IF(B681="","",IF(LOOKUP(B681,Stammdaten!$A$17:$A$1001,Stammdaten!$G$17:$G$1001)="Nein",0,IF(ISBLANK(Beladung!B681),"",ROUND(MIN(G681,K681)*-1,2))))</f>
        <v/>
      </c>
    </row>
    <row r="682" spans="1:13" x14ac:dyDescent="0.25">
      <c r="A682" s="142" t="str">
        <f>_xlfn.IFNA(VLOOKUP(B682,Stammdaten!$A$17:$B$300,2,FALSE),"")</f>
        <v/>
      </c>
      <c r="B682" s="125" t="str">
        <f>IF(Beladung!B682="","",Beladung!B682)</f>
        <v/>
      </c>
      <c r="C682" s="124" t="str">
        <f>IF(Beladung!C682="","",Beladung!C682)</f>
        <v/>
      </c>
      <c r="D682" s="87" t="str">
        <f>IF(ISBLANK(Beladung!B682),"",SUMIFS(Beladung!$D$17:$D$300,Beladung!$B$17:$B$300,B682))</f>
        <v/>
      </c>
      <c r="E682" s="66" t="str">
        <f>IF(ISBLANK(Beladung!B682),"",Beladung!D682)</f>
        <v/>
      </c>
      <c r="F682" s="88" t="str">
        <f>IF(ISBLANK(Beladung!B682),"",SUMIFS(Beladung!$F$17:$F$1001,Beladung!$B$17:$B$1001,'Ergebnis (detailliert)'!B682))</f>
        <v/>
      </c>
      <c r="G682" s="67" t="str">
        <f>IF(ISBLANK(Beladung!B682),"",Beladung!F682)</f>
        <v/>
      </c>
      <c r="H682" s="88" t="str">
        <f>IF(ISBLANK(Beladung!B682),"",SUMIFS(Entladung!$D$17:$D$1001,Entladung!$B$17:$B$1001,'Ergebnis (detailliert)'!B682))</f>
        <v/>
      </c>
      <c r="I682" s="89" t="str">
        <f>IF(ISBLANK(Entladung!B682),"",Entladung!D682)</f>
        <v/>
      </c>
      <c r="J682" s="88" t="str">
        <f>IF(ISBLANK(Beladung!B682),"",SUMIFS(Entladung!$F$17:$F$1001,Entladung!$B$17:$B$1001,'Ergebnis (detailliert)'!$B$17:$B$300))</f>
        <v/>
      </c>
      <c r="K682" s="13" t="str">
        <f>IFERROR(IF(B682="","",J682*'Ergebnis (detailliert)'!G682/'Ergebnis (detailliert)'!F682),0)</f>
        <v/>
      </c>
      <c r="L682" s="56" t="str">
        <f t="shared" si="10"/>
        <v/>
      </c>
      <c r="M682" s="57" t="str">
        <f>IF(B682="","",IF(LOOKUP(B682,Stammdaten!$A$17:$A$1001,Stammdaten!$G$17:$G$1001)="Nein",0,IF(ISBLANK(Beladung!B682),"",ROUND(MIN(G682,K682)*-1,2))))</f>
        <v/>
      </c>
    </row>
    <row r="683" spans="1:13" x14ac:dyDescent="0.25">
      <c r="A683" s="142" t="str">
        <f>_xlfn.IFNA(VLOOKUP(B683,Stammdaten!$A$17:$B$300,2,FALSE),"")</f>
        <v/>
      </c>
      <c r="B683" s="125" t="str">
        <f>IF(Beladung!B683="","",Beladung!B683)</f>
        <v/>
      </c>
      <c r="C683" s="124" t="str">
        <f>IF(Beladung!C683="","",Beladung!C683)</f>
        <v/>
      </c>
      <c r="D683" s="87" t="str">
        <f>IF(ISBLANK(Beladung!B683),"",SUMIFS(Beladung!$D$17:$D$300,Beladung!$B$17:$B$300,B683))</f>
        <v/>
      </c>
      <c r="E683" s="66" t="str">
        <f>IF(ISBLANK(Beladung!B683),"",Beladung!D683)</f>
        <v/>
      </c>
      <c r="F683" s="88" t="str">
        <f>IF(ISBLANK(Beladung!B683),"",SUMIFS(Beladung!$F$17:$F$1001,Beladung!$B$17:$B$1001,'Ergebnis (detailliert)'!B683))</f>
        <v/>
      </c>
      <c r="G683" s="67" t="str">
        <f>IF(ISBLANK(Beladung!B683),"",Beladung!F683)</f>
        <v/>
      </c>
      <c r="H683" s="88" t="str">
        <f>IF(ISBLANK(Beladung!B683),"",SUMIFS(Entladung!$D$17:$D$1001,Entladung!$B$17:$B$1001,'Ergebnis (detailliert)'!B683))</f>
        <v/>
      </c>
      <c r="I683" s="89" t="str">
        <f>IF(ISBLANK(Entladung!B683),"",Entladung!D683)</f>
        <v/>
      </c>
      <c r="J683" s="88" t="str">
        <f>IF(ISBLANK(Beladung!B683),"",SUMIFS(Entladung!$F$17:$F$1001,Entladung!$B$17:$B$1001,'Ergebnis (detailliert)'!$B$17:$B$300))</f>
        <v/>
      </c>
      <c r="K683" s="13" t="str">
        <f>IFERROR(IF(B683="","",J683*'Ergebnis (detailliert)'!G683/'Ergebnis (detailliert)'!F683),0)</f>
        <v/>
      </c>
      <c r="L683" s="56" t="str">
        <f t="shared" si="10"/>
        <v/>
      </c>
      <c r="M683" s="57" t="str">
        <f>IF(B683="","",IF(LOOKUP(B683,Stammdaten!$A$17:$A$1001,Stammdaten!$G$17:$G$1001)="Nein",0,IF(ISBLANK(Beladung!B683),"",ROUND(MIN(G683,K683)*-1,2))))</f>
        <v/>
      </c>
    </row>
    <row r="684" spans="1:13" x14ac:dyDescent="0.25">
      <c r="A684" s="142" t="str">
        <f>_xlfn.IFNA(VLOOKUP(B684,Stammdaten!$A$17:$B$300,2,FALSE),"")</f>
        <v/>
      </c>
      <c r="B684" s="125" t="str">
        <f>IF(Beladung!B684="","",Beladung!B684)</f>
        <v/>
      </c>
      <c r="C684" s="124" t="str">
        <f>IF(Beladung!C684="","",Beladung!C684)</f>
        <v/>
      </c>
      <c r="D684" s="87" t="str">
        <f>IF(ISBLANK(Beladung!B684),"",SUMIFS(Beladung!$D$17:$D$300,Beladung!$B$17:$B$300,B684))</f>
        <v/>
      </c>
      <c r="E684" s="66" t="str">
        <f>IF(ISBLANK(Beladung!B684),"",Beladung!D684)</f>
        <v/>
      </c>
      <c r="F684" s="88" t="str">
        <f>IF(ISBLANK(Beladung!B684),"",SUMIFS(Beladung!$F$17:$F$1001,Beladung!$B$17:$B$1001,'Ergebnis (detailliert)'!B684))</f>
        <v/>
      </c>
      <c r="G684" s="67" t="str">
        <f>IF(ISBLANK(Beladung!B684),"",Beladung!F684)</f>
        <v/>
      </c>
      <c r="H684" s="88" t="str">
        <f>IF(ISBLANK(Beladung!B684),"",SUMIFS(Entladung!$D$17:$D$1001,Entladung!$B$17:$B$1001,'Ergebnis (detailliert)'!B684))</f>
        <v/>
      </c>
      <c r="I684" s="89" t="str">
        <f>IF(ISBLANK(Entladung!B684),"",Entladung!D684)</f>
        <v/>
      </c>
      <c r="J684" s="88" t="str">
        <f>IF(ISBLANK(Beladung!B684),"",SUMIFS(Entladung!$F$17:$F$1001,Entladung!$B$17:$B$1001,'Ergebnis (detailliert)'!$B$17:$B$300))</f>
        <v/>
      </c>
      <c r="K684" s="13" t="str">
        <f>IFERROR(IF(B684="","",J684*'Ergebnis (detailliert)'!G684/'Ergebnis (detailliert)'!F684),0)</f>
        <v/>
      </c>
      <c r="L684" s="56" t="str">
        <f t="shared" si="10"/>
        <v/>
      </c>
      <c r="M684" s="57" t="str">
        <f>IF(B684="","",IF(LOOKUP(B684,Stammdaten!$A$17:$A$1001,Stammdaten!$G$17:$G$1001)="Nein",0,IF(ISBLANK(Beladung!B684),"",ROUND(MIN(G684,K684)*-1,2))))</f>
        <v/>
      </c>
    </row>
    <row r="685" spans="1:13" x14ac:dyDescent="0.25">
      <c r="A685" s="142" t="str">
        <f>_xlfn.IFNA(VLOOKUP(B685,Stammdaten!$A$17:$B$300,2,FALSE),"")</f>
        <v/>
      </c>
      <c r="B685" s="125" t="str">
        <f>IF(Beladung!B685="","",Beladung!B685)</f>
        <v/>
      </c>
      <c r="C685" s="124" t="str">
        <f>IF(Beladung!C685="","",Beladung!C685)</f>
        <v/>
      </c>
      <c r="D685" s="87" t="str">
        <f>IF(ISBLANK(Beladung!B685),"",SUMIFS(Beladung!$D$17:$D$300,Beladung!$B$17:$B$300,B685))</f>
        <v/>
      </c>
      <c r="E685" s="66" t="str">
        <f>IF(ISBLANK(Beladung!B685),"",Beladung!D685)</f>
        <v/>
      </c>
      <c r="F685" s="88" t="str">
        <f>IF(ISBLANK(Beladung!B685),"",SUMIFS(Beladung!$F$17:$F$1001,Beladung!$B$17:$B$1001,'Ergebnis (detailliert)'!B685))</f>
        <v/>
      </c>
      <c r="G685" s="67" t="str">
        <f>IF(ISBLANK(Beladung!B685),"",Beladung!F685)</f>
        <v/>
      </c>
      <c r="H685" s="88" t="str">
        <f>IF(ISBLANK(Beladung!B685),"",SUMIFS(Entladung!$D$17:$D$1001,Entladung!$B$17:$B$1001,'Ergebnis (detailliert)'!B685))</f>
        <v/>
      </c>
      <c r="I685" s="89" t="str">
        <f>IF(ISBLANK(Entladung!B685),"",Entladung!D685)</f>
        <v/>
      </c>
      <c r="J685" s="88" t="str">
        <f>IF(ISBLANK(Beladung!B685),"",SUMIFS(Entladung!$F$17:$F$1001,Entladung!$B$17:$B$1001,'Ergebnis (detailliert)'!$B$17:$B$300))</f>
        <v/>
      </c>
      <c r="K685" s="13" t="str">
        <f>IFERROR(IF(B685="","",J685*'Ergebnis (detailliert)'!G685/'Ergebnis (detailliert)'!F685),0)</f>
        <v/>
      </c>
      <c r="L685" s="56" t="str">
        <f t="shared" si="10"/>
        <v/>
      </c>
      <c r="M685" s="57" t="str">
        <f>IF(B685="","",IF(LOOKUP(B685,Stammdaten!$A$17:$A$1001,Stammdaten!$G$17:$G$1001)="Nein",0,IF(ISBLANK(Beladung!B685),"",ROUND(MIN(G685,K685)*-1,2))))</f>
        <v/>
      </c>
    </row>
    <row r="686" spans="1:13" x14ac:dyDescent="0.25">
      <c r="A686" s="142" t="str">
        <f>_xlfn.IFNA(VLOOKUP(B686,Stammdaten!$A$17:$B$300,2,FALSE),"")</f>
        <v/>
      </c>
      <c r="B686" s="125" t="str">
        <f>IF(Beladung!B686="","",Beladung!B686)</f>
        <v/>
      </c>
      <c r="C686" s="124" t="str">
        <f>IF(Beladung!C686="","",Beladung!C686)</f>
        <v/>
      </c>
      <c r="D686" s="87" t="str">
        <f>IF(ISBLANK(Beladung!B686),"",SUMIFS(Beladung!$D$17:$D$300,Beladung!$B$17:$B$300,B686))</f>
        <v/>
      </c>
      <c r="E686" s="66" t="str">
        <f>IF(ISBLANK(Beladung!B686),"",Beladung!D686)</f>
        <v/>
      </c>
      <c r="F686" s="88" t="str">
        <f>IF(ISBLANK(Beladung!B686),"",SUMIFS(Beladung!$F$17:$F$1001,Beladung!$B$17:$B$1001,'Ergebnis (detailliert)'!B686))</f>
        <v/>
      </c>
      <c r="G686" s="67" t="str">
        <f>IF(ISBLANK(Beladung!B686),"",Beladung!F686)</f>
        <v/>
      </c>
      <c r="H686" s="88" t="str">
        <f>IF(ISBLANK(Beladung!B686),"",SUMIFS(Entladung!$D$17:$D$1001,Entladung!$B$17:$B$1001,'Ergebnis (detailliert)'!B686))</f>
        <v/>
      </c>
      <c r="I686" s="89" t="str">
        <f>IF(ISBLANK(Entladung!B686),"",Entladung!D686)</f>
        <v/>
      </c>
      <c r="J686" s="88" t="str">
        <f>IF(ISBLANK(Beladung!B686),"",SUMIFS(Entladung!$F$17:$F$1001,Entladung!$B$17:$B$1001,'Ergebnis (detailliert)'!$B$17:$B$300))</f>
        <v/>
      </c>
      <c r="K686" s="13" t="str">
        <f>IFERROR(IF(B686="","",J686*'Ergebnis (detailliert)'!G686/'Ergebnis (detailliert)'!F686),0)</f>
        <v/>
      </c>
      <c r="L686" s="56" t="str">
        <f t="shared" si="10"/>
        <v/>
      </c>
      <c r="M686" s="57" t="str">
        <f>IF(B686="","",IF(LOOKUP(B686,Stammdaten!$A$17:$A$1001,Stammdaten!$G$17:$G$1001)="Nein",0,IF(ISBLANK(Beladung!B686),"",ROUND(MIN(G686,K686)*-1,2))))</f>
        <v/>
      </c>
    </row>
    <row r="687" spans="1:13" x14ac:dyDescent="0.25">
      <c r="A687" s="142" t="str">
        <f>_xlfn.IFNA(VLOOKUP(B687,Stammdaten!$A$17:$B$300,2,FALSE),"")</f>
        <v/>
      </c>
      <c r="B687" s="125" t="str">
        <f>IF(Beladung!B687="","",Beladung!B687)</f>
        <v/>
      </c>
      <c r="C687" s="124" t="str">
        <f>IF(Beladung!C687="","",Beladung!C687)</f>
        <v/>
      </c>
      <c r="D687" s="87" t="str">
        <f>IF(ISBLANK(Beladung!B687),"",SUMIFS(Beladung!$D$17:$D$300,Beladung!$B$17:$B$300,B687))</f>
        <v/>
      </c>
      <c r="E687" s="66" t="str">
        <f>IF(ISBLANK(Beladung!B687),"",Beladung!D687)</f>
        <v/>
      </c>
      <c r="F687" s="88" t="str">
        <f>IF(ISBLANK(Beladung!B687),"",SUMIFS(Beladung!$F$17:$F$1001,Beladung!$B$17:$B$1001,'Ergebnis (detailliert)'!B687))</f>
        <v/>
      </c>
      <c r="G687" s="67" t="str">
        <f>IF(ISBLANK(Beladung!B687),"",Beladung!F687)</f>
        <v/>
      </c>
      <c r="H687" s="88" t="str">
        <f>IF(ISBLANK(Beladung!B687),"",SUMIFS(Entladung!$D$17:$D$1001,Entladung!$B$17:$B$1001,'Ergebnis (detailliert)'!B687))</f>
        <v/>
      </c>
      <c r="I687" s="89" t="str">
        <f>IF(ISBLANK(Entladung!B687),"",Entladung!D687)</f>
        <v/>
      </c>
      <c r="J687" s="88" t="str">
        <f>IF(ISBLANK(Beladung!B687),"",SUMIFS(Entladung!$F$17:$F$1001,Entladung!$B$17:$B$1001,'Ergebnis (detailliert)'!$B$17:$B$300))</f>
        <v/>
      </c>
      <c r="K687" s="13" t="str">
        <f>IFERROR(IF(B687="","",J687*'Ergebnis (detailliert)'!G687/'Ergebnis (detailliert)'!F687),0)</f>
        <v/>
      </c>
      <c r="L687" s="56" t="str">
        <f t="shared" si="10"/>
        <v/>
      </c>
      <c r="M687" s="57" t="str">
        <f>IF(B687="","",IF(LOOKUP(B687,Stammdaten!$A$17:$A$1001,Stammdaten!$G$17:$G$1001)="Nein",0,IF(ISBLANK(Beladung!B687),"",ROUND(MIN(G687,K687)*-1,2))))</f>
        <v/>
      </c>
    </row>
    <row r="688" spans="1:13" x14ac:dyDescent="0.25">
      <c r="A688" s="142" t="str">
        <f>_xlfn.IFNA(VLOOKUP(B688,Stammdaten!$A$17:$B$300,2,FALSE),"")</f>
        <v/>
      </c>
      <c r="B688" s="125" t="str">
        <f>IF(Beladung!B688="","",Beladung!B688)</f>
        <v/>
      </c>
      <c r="C688" s="124" t="str">
        <f>IF(Beladung!C688="","",Beladung!C688)</f>
        <v/>
      </c>
      <c r="D688" s="87" t="str">
        <f>IF(ISBLANK(Beladung!B688),"",SUMIFS(Beladung!$D$17:$D$300,Beladung!$B$17:$B$300,B688))</f>
        <v/>
      </c>
      <c r="E688" s="66" t="str">
        <f>IF(ISBLANK(Beladung!B688),"",Beladung!D688)</f>
        <v/>
      </c>
      <c r="F688" s="88" t="str">
        <f>IF(ISBLANK(Beladung!B688),"",SUMIFS(Beladung!$F$17:$F$1001,Beladung!$B$17:$B$1001,'Ergebnis (detailliert)'!B688))</f>
        <v/>
      </c>
      <c r="G688" s="67" t="str">
        <f>IF(ISBLANK(Beladung!B688),"",Beladung!F688)</f>
        <v/>
      </c>
      <c r="H688" s="88" t="str">
        <f>IF(ISBLANK(Beladung!B688),"",SUMIFS(Entladung!$D$17:$D$1001,Entladung!$B$17:$B$1001,'Ergebnis (detailliert)'!B688))</f>
        <v/>
      </c>
      <c r="I688" s="89" t="str">
        <f>IF(ISBLANK(Entladung!B688),"",Entladung!D688)</f>
        <v/>
      </c>
      <c r="J688" s="88" t="str">
        <f>IF(ISBLANK(Beladung!B688),"",SUMIFS(Entladung!$F$17:$F$1001,Entladung!$B$17:$B$1001,'Ergebnis (detailliert)'!$B$17:$B$300))</f>
        <v/>
      </c>
      <c r="K688" s="13" t="str">
        <f>IFERROR(IF(B688="","",J688*'Ergebnis (detailliert)'!G688/'Ergebnis (detailliert)'!F688),0)</f>
        <v/>
      </c>
      <c r="L688" s="56" t="str">
        <f t="shared" si="10"/>
        <v/>
      </c>
      <c r="M688" s="57" t="str">
        <f>IF(B688="","",IF(LOOKUP(B688,Stammdaten!$A$17:$A$1001,Stammdaten!$G$17:$G$1001)="Nein",0,IF(ISBLANK(Beladung!B688),"",ROUND(MIN(G688,K688)*-1,2))))</f>
        <v/>
      </c>
    </row>
    <row r="689" spans="1:13" x14ac:dyDescent="0.25">
      <c r="A689" s="142" t="str">
        <f>_xlfn.IFNA(VLOOKUP(B689,Stammdaten!$A$17:$B$300,2,FALSE),"")</f>
        <v/>
      </c>
      <c r="B689" s="125" t="str">
        <f>IF(Beladung!B689="","",Beladung!B689)</f>
        <v/>
      </c>
      <c r="C689" s="124" t="str">
        <f>IF(Beladung!C689="","",Beladung!C689)</f>
        <v/>
      </c>
      <c r="D689" s="87" t="str">
        <f>IF(ISBLANK(Beladung!B689),"",SUMIFS(Beladung!$D$17:$D$300,Beladung!$B$17:$B$300,B689))</f>
        <v/>
      </c>
      <c r="E689" s="66" t="str">
        <f>IF(ISBLANK(Beladung!B689),"",Beladung!D689)</f>
        <v/>
      </c>
      <c r="F689" s="88" t="str">
        <f>IF(ISBLANK(Beladung!B689),"",SUMIFS(Beladung!$F$17:$F$1001,Beladung!$B$17:$B$1001,'Ergebnis (detailliert)'!B689))</f>
        <v/>
      </c>
      <c r="G689" s="67" t="str">
        <f>IF(ISBLANK(Beladung!B689),"",Beladung!F689)</f>
        <v/>
      </c>
      <c r="H689" s="88" t="str">
        <f>IF(ISBLANK(Beladung!B689),"",SUMIFS(Entladung!$D$17:$D$1001,Entladung!$B$17:$B$1001,'Ergebnis (detailliert)'!B689))</f>
        <v/>
      </c>
      <c r="I689" s="89" t="str">
        <f>IF(ISBLANK(Entladung!B689),"",Entladung!D689)</f>
        <v/>
      </c>
      <c r="J689" s="88" t="str">
        <f>IF(ISBLANK(Beladung!B689),"",SUMIFS(Entladung!$F$17:$F$1001,Entladung!$B$17:$B$1001,'Ergebnis (detailliert)'!$B$17:$B$300))</f>
        <v/>
      </c>
      <c r="K689" s="13" t="str">
        <f>IFERROR(IF(B689="","",J689*'Ergebnis (detailliert)'!G689/'Ergebnis (detailliert)'!F689),0)</f>
        <v/>
      </c>
      <c r="L689" s="56" t="str">
        <f t="shared" si="10"/>
        <v/>
      </c>
      <c r="M689" s="57" t="str">
        <f>IF(B689="","",IF(LOOKUP(B689,Stammdaten!$A$17:$A$1001,Stammdaten!$G$17:$G$1001)="Nein",0,IF(ISBLANK(Beladung!B689),"",ROUND(MIN(G689,K689)*-1,2))))</f>
        <v/>
      </c>
    </row>
    <row r="690" spans="1:13" x14ac:dyDescent="0.25">
      <c r="A690" s="142" t="str">
        <f>_xlfn.IFNA(VLOOKUP(B690,Stammdaten!$A$17:$B$300,2,FALSE),"")</f>
        <v/>
      </c>
      <c r="B690" s="125" t="str">
        <f>IF(Beladung!B690="","",Beladung!B690)</f>
        <v/>
      </c>
      <c r="C690" s="124" t="str">
        <f>IF(Beladung!C690="","",Beladung!C690)</f>
        <v/>
      </c>
      <c r="D690" s="87" t="str">
        <f>IF(ISBLANK(Beladung!B690),"",SUMIFS(Beladung!$D$17:$D$300,Beladung!$B$17:$B$300,B690))</f>
        <v/>
      </c>
      <c r="E690" s="66" t="str">
        <f>IF(ISBLANK(Beladung!B690),"",Beladung!D690)</f>
        <v/>
      </c>
      <c r="F690" s="88" t="str">
        <f>IF(ISBLANK(Beladung!B690),"",SUMIFS(Beladung!$F$17:$F$1001,Beladung!$B$17:$B$1001,'Ergebnis (detailliert)'!B690))</f>
        <v/>
      </c>
      <c r="G690" s="67" t="str">
        <f>IF(ISBLANK(Beladung!B690),"",Beladung!F690)</f>
        <v/>
      </c>
      <c r="H690" s="88" t="str">
        <f>IF(ISBLANK(Beladung!B690),"",SUMIFS(Entladung!$D$17:$D$1001,Entladung!$B$17:$B$1001,'Ergebnis (detailliert)'!B690))</f>
        <v/>
      </c>
      <c r="I690" s="89" t="str">
        <f>IF(ISBLANK(Entladung!B690),"",Entladung!D690)</f>
        <v/>
      </c>
      <c r="J690" s="88" t="str">
        <f>IF(ISBLANK(Beladung!B690),"",SUMIFS(Entladung!$F$17:$F$1001,Entladung!$B$17:$B$1001,'Ergebnis (detailliert)'!$B$17:$B$300))</f>
        <v/>
      </c>
      <c r="K690" s="13" t="str">
        <f>IFERROR(IF(B690="","",J690*'Ergebnis (detailliert)'!G690/'Ergebnis (detailliert)'!F690),0)</f>
        <v/>
      </c>
      <c r="L690" s="56" t="str">
        <f t="shared" si="10"/>
        <v/>
      </c>
      <c r="M690" s="57" t="str">
        <f>IF(B690="","",IF(LOOKUP(B690,Stammdaten!$A$17:$A$1001,Stammdaten!$G$17:$G$1001)="Nein",0,IF(ISBLANK(Beladung!B690),"",ROUND(MIN(G690,K690)*-1,2))))</f>
        <v/>
      </c>
    </row>
    <row r="691" spans="1:13" x14ac:dyDescent="0.25">
      <c r="A691" s="142" t="str">
        <f>_xlfn.IFNA(VLOOKUP(B691,Stammdaten!$A$17:$B$300,2,FALSE),"")</f>
        <v/>
      </c>
      <c r="B691" s="125" t="str">
        <f>IF(Beladung!B691="","",Beladung!B691)</f>
        <v/>
      </c>
      <c r="C691" s="124" t="str">
        <f>IF(Beladung!C691="","",Beladung!C691)</f>
        <v/>
      </c>
      <c r="D691" s="87" t="str">
        <f>IF(ISBLANK(Beladung!B691),"",SUMIFS(Beladung!$D$17:$D$300,Beladung!$B$17:$B$300,B691))</f>
        <v/>
      </c>
      <c r="E691" s="66" t="str">
        <f>IF(ISBLANK(Beladung!B691),"",Beladung!D691)</f>
        <v/>
      </c>
      <c r="F691" s="88" t="str">
        <f>IF(ISBLANK(Beladung!B691),"",SUMIFS(Beladung!$F$17:$F$1001,Beladung!$B$17:$B$1001,'Ergebnis (detailliert)'!B691))</f>
        <v/>
      </c>
      <c r="G691" s="67" t="str">
        <f>IF(ISBLANK(Beladung!B691),"",Beladung!F691)</f>
        <v/>
      </c>
      <c r="H691" s="88" t="str">
        <f>IF(ISBLANK(Beladung!B691),"",SUMIFS(Entladung!$D$17:$D$1001,Entladung!$B$17:$B$1001,'Ergebnis (detailliert)'!B691))</f>
        <v/>
      </c>
      <c r="I691" s="89" t="str">
        <f>IF(ISBLANK(Entladung!B691),"",Entladung!D691)</f>
        <v/>
      </c>
      <c r="J691" s="88" t="str">
        <f>IF(ISBLANK(Beladung!B691),"",SUMIFS(Entladung!$F$17:$F$1001,Entladung!$B$17:$B$1001,'Ergebnis (detailliert)'!$B$17:$B$300))</f>
        <v/>
      </c>
      <c r="K691" s="13" t="str">
        <f>IFERROR(IF(B691="","",J691*'Ergebnis (detailliert)'!G691/'Ergebnis (detailliert)'!F691),0)</f>
        <v/>
      </c>
      <c r="L691" s="56" t="str">
        <f t="shared" si="10"/>
        <v/>
      </c>
      <c r="M691" s="57" t="str">
        <f>IF(B691="","",IF(LOOKUP(B691,Stammdaten!$A$17:$A$1001,Stammdaten!$G$17:$G$1001)="Nein",0,IF(ISBLANK(Beladung!B691),"",ROUND(MIN(G691,K691)*-1,2))))</f>
        <v/>
      </c>
    </row>
    <row r="692" spans="1:13" x14ac:dyDescent="0.25">
      <c r="A692" s="142" t="str">
        <f>_xlfn.IFNA(VLOOKUP(B692,Stammdaten!$A$17:$B$300,2,FALSE),"")</f>
        <v/>
      </c>
      <c r="B692" s="125" t="str">
        <f>IF(Beladung!B692="","",Beladung!B692)</f>
        <v/>
      </c>
      <c r="C692" s="124" t="str">
        <f>IF(Beladung!C692="","",Beladung!C692)</f>
        <v/>
      </c>
      <c r="D692" s="87" t="str">
        <f>IF(ISBLANK(Beladung!B692),"",SUMIFS(Beladung!$D$17:$D$300,Beladung!$B$17:$B$300,B692))</f>
        <v/>
      </c>
      <c r="E692" s="66" t="str">
        <f>IF(ISBLANK(Beladung!B692),"",Beladung!D692)</f>
        <v/>
      </c>
      <c r="F692" s="88" t="str">
        <f>IF(ISBLANK(Beladung!B692),"",SUMIFS(Beladung!$F$17:$F$1001,Beladung!$B$17:$B$1001,'Ergebnis (detailliert)'!B692))</f>
        <v/>
      </c>
      <c r="G692" s="67" t="str">
        <f>IF(ISBLANK(Beladung!B692),"",Beladung!F692)</f>
        <v/>
      </c>
      <c r="H692" s="88" t="str">
        <f>IF(ISBLANK(Beladung!B692),"",SUMIFS(Entladung!$D$17:$D$1001,Entladung!$B$17:$B$1001,'Ergebnis (detailliert)'!B692))</f>
        <v/>
      </c>
      <c r="I692" s="89" t="str">
        <f>IF(ISBLANK(Entladung!B692),"",Entladung!D692)</f>
        <v/>
      </c>
      <c r="J692" s="88" t="str">
        <f>IF(ISBLANK(Beladung!B692),"",SUMIFS(Entladung!$F$17:$F$1001,Entladung!$B$17:$B$1001,'Ergebnis (detailliert)'!$B$17:$B$300))</f>
        <v/>
      </c>
      <c r="K692" s="13" t="str">
        <f>IFERROR(IF(B692="","",J692*'Ergebnis (detailliert)'!G692/'Ergebnis (detailliert)'!F692),0)</f>
        <v/>
      </c>
      <c r="L692" s="56" t="str">
        <f t="shared" si="10"/>
        <v/>
      </c>
      <c r="M692" s="57" t="str">
        <f>IF(B692="","",IF(LOOKUP(B692,Stammdaten!$A$17:$A$1001,Stammdaten!$G$17:$G$1001)="Nein",0,IF(ISBLANK(Beladung!B692),"",ROUND(MIN(G692,K692)*-1,2))))</f>
        <v/>
      </c>
    </row>
    <row r="693" spans="1:13" x14ac:dyDescent="0.25">
      <c r="A693" s="142" t="str">
        <f>_xlfn.IFNA(VLOOKUP(B693,Stammdaten!$A$17:$B$300,2,FALSE),"")</f>
        <v/>
      </c>
      <c r="B693" s="125" t="str">
        <f>IF(Beladung!B693="","",Beladung!B693)</f>
        <v/>
      </c>
      <c r="C693" s="124" t="str">
        <f>IF(Beladung!C693="","",Beladung!C693)</f>
        <v/>
      </c>
      <c r="D693" s="87" t="str">
        <f>IF(ISBLANK(Beladung!B693),"",SUMIFS(Beladung!$D$17:$D$300,Beladung!$B$17:$B$300,B693))</f>
        <v/>
      </c>
      <c r="E693" s="66" t="str">
        <f>IF(ISBLANK(Beladung!B693),"",Beladung!D693)</f>
        <v/>
      </c>
      <c r="F693" s="88" t="str">
        <f>IF(ISBLANK(Beladung!B693),"",SUMIFS(Beladung!$F$17:$F$1001,Beladung!$B$17:$B$1001,'Ergebnis (detailliert)'!B693))</f>
        <v/>
      </c>
      <c r="G693" s="67" t="str">
        <f>IF(ISBLANK(Beladung!B693),"",Beladung!F693)</f>
        <v/>
      </c>
      <c r="H693" s="88" t="str">
        <f>IF(ISBLANK(Beladung!B693),"",SUMIFS(Entladung!$D$17:$D$1001,Entladung!$B$17:$B$1001,'Ergebnis (detailliert)'!B693))</f>
        <v/>
      </c>
      <c r="I693" s="89" t="str">
        <f>IF(ISBLANK(Entladung!B693),"",Entladung!D693)</f>
        <v/>
      </c>
      <c r="J693" s="88" t="str">
        <f>IF(ISBLANK(Beladung!B693),"",SUMIFS(Entladung!$F$17:$F$1001,Entladung!$B$17:$B$1001,'Ergebnis (detailliert)'!$B$17:$B$300))</f>
        <v/>
      </c>
      <c r="K693" s="13" t="str">
        <f>IFERROR(IF(B693="","",J693*'Ergebnis (detailliert)'!G693/'Ergebnis (detailliert)'!F693),0)</f>
        <v/>
      </c>
      <c r="L693" s="56" t="str">
        <f t="shared" si="10"/>
        <v/>
      </c>
      <c r="M693" s="57" t="str">
        <f>IF(B693="","",IF(LOOKUP(B693,Stammdaten!$A$17:$A$1001,Stammdaten!$G$17:$G$1001)="Nein",0,IF(ISBLANK(Beladung!B693),"",ROUND(MIN(G693,K693)*-1,2))))</f>
        <v/>
      </c>
    </row>
    <row r="694" spans="1:13" x14ac:dyDescent="0.25">
      <c r="A694" s="142" t="str">
        <f>_xlfn.IFNA(VLOOKUP(B694,Stammdaten!$A$17:$B$300,2,FALSE),"")</f>
        <v/>
      </c>
      <c r="B694" s="125" t="str">
        <f>IF(Beladung!B694="","",Beladung!B694)</f>
        <v/>
      </c>
      <c r="C694" s="124" t="str">
        <f>IF(Beladung!C694="","",Beladung!C694)</f>
        <v/>
      </c>
      <c r="D694" s="87" t="str">
        <f>IF(ISBLANK(Beladung!B694),"",SUMIFS(Beladung!$D$17:$D$300,Beladung!$B$17:$B$300,B694))</f>
        <v/>
      </c>
      <c r="E694" s="66" t="str">
        <f>IF(ISBLANK(Beladung!B694),"",Beladung!D694)</f>
        <v/>
      </c>
      <c r="F694" s="88" t="str">
        <f>IF(ISBLANK(Beladung!B694),"",SUMIFS(Beladung!$F$17:$F$1001,Beladung!$B$17:$B$1001,'Ergebnis (detailliert)'!B694))</f>
        <v/>
      </c>
      <c r="G694" s="67" t="str">
        <f>IF(ISBLANK(Beladung!B694),"",Beladung!F694)</f>
        <v/>
      </c>
      <c r="H694" s="88" t="str">
        <f>IF(ISBLANK(Beladung!B694),"",SUMIFS(Entladung!$D$17:$D$1001,Entladung!$B$17:$B$1001,'Ergebnis (detailliert)'!B694))</f>
        <v/>
      </c>
      <c r="I694" s="89" t="str">
        <f>IF(ISBLANK(Entladung!B694),"",Entladung!D694)</f>
        <v/>
      </c>
      <c r="J694" s="88" t="str">
        <f>IF(ISBLANK(Beladung!B694),"",SUMIFS(Entladung!$F$17:$F$1001,Entladung!$B$17:$B$1001,'Ergebnis (detailliert)'!$B$17:$B$300))</f>
        <v/>
      </c>
      <c r="K694" s="13" t="str">
        <f>IFERROR(IF(B694="","",J694*'Ergebnis (detailliert)'!G694/'Ergebnis (detailliert)'!F694),0)</f>
        <v/>
      </c>
      <c r="L694" s="56" t="str">
        <f t="shared" si="10"/>
        <v/>
      </c>
      <c r="M694" s="57" t="str">
        <f>IF(B694="","",IF(LOOKUP(B694,Stammdaten!$A$17:$A$1001,Stammdaten!$G$17:$G$1001)="Nein",0,IF(ISBLANK(Beladung!B694),"",ROUND(MIN(G694,K694)*-1,2))))</f>
        <v/>
      </c>
    </row>
    <row r="695" spans="1:13" x14ac:dyDescent="0.25">
      <c r="A695" s="142" t="str">
        <f>_xlfn.IFNA(VLOOKUP(B695,Stammdaten!$A$17:$B$300,2,FALSE),"")</f>
        <v/>
      </c>
      <c r="B695" s="125" t="str">
        <f>IF(Beladung!B695="","",Beladung!B695)</f>
        <v/>
      </c>
      <c r="C695" s="124" t="str">
        <f>IF(Beladung!C695="","",Beladung!C695)</f>
        <v/>
      </c>
      <c r="D695" s="87" t="str">
        <f>IF(ISBLANK(Beladung!B695),"",SUMIFS(Beladung!$D$17:$D$300,Beladung!$B$17:$B$300,B695))</f>
        <v/>
      </c>
      <c r="E695" s="66" t="str">
        <f>IF(ISBLANK(Beladung!B695),"",Beladung!D695)</f>
        <v/>
      </c>
      <c r="F695" s="88" t="str">
        <f>IF(ISBLANK(Beladung!B695),"",SUMIFS(Beladung!$F$17:$F$1001,Beladung!$B$17:$B$1001,'Ergebnis (detailliert)'!B695))</f>
        <v/>
      </c>
      <c r="G695" s="67" t="str">
        <f>IF(ISBLANK(Beladung!B695),"",Beladung!F695)</f>
        <v/>
      </c>
      <c r="H695" s="88" t="str">
        <f>IF(ISBLANK(Beladung!B695),"",SUMIFS(Entladung!$D$17:$D$1001,Entladung!$B$17:$B$1001,'Ergebnis (detailliert)'!B695))</f>
        <v/>
      </c>
      <c r="I695" s="89" t="str">
        <f>IF(ISBLANK(Entladung!B695),"",Entladung!D695)</f>
        <v/>
      </c>
      <c r="J695" s="88" t="str">
        <f>IF(ISBLANK(Beladung!B695),"",SUMIFS(Entladung!$F$17:$F$1001,Entladung!$B$17:$B$1001,'Ergebnis (detailliert)'!$B$17:$B$300))</f>
        <v/>
      </c>
      <c r="K695" s="13" t="str">
        <f>IFERROR(IF(B695="","",J695*'Ergebnis (detailliert)'!G695/'Ergebnis (detailliert)'!F695),0)</f>
        <v/>
      </c>
      <c r="L695" s="56" t="str">
        <f t="shared" si="10"/>
        <v/>
      </c>
      <c r="M695" s="57" t="str">
        <f>IF(B695="","",IF(LOOKUP(B695,Stammdaten!$A$17:$A$1001,Stammdaten!$G$17:$G$1001)="Nein",0,IF(ISBLANK(Beladung!B695),"",ROUND(MIN(G695,K695)*-1,2))))</f>
        <v/>
      </c>
    </row>
    <row r="696" spans="1:13" x14ac:dyDescent="0.25">
      <c r="A696" s="142" t="str">
        <f>_xlfn.IFNA(VLOOKUP(B696,Stammdaten!$A$17:$B$300,2,FALSE),"")</f>
        <v/>
      </c>
      <c r="B696" s="125" t="str">
        <f>IF(Beladung!B696="","",Beladung!B696)</f>
        <v/>
      </c>
      <c r="C696" s="124" t="str">
        <f>IF(Beladung!C696="","",Beladung!C696)</f>
        <v/>
      </c>
      <c r="D696" s="87" t="str">
        <f>IF(ISBLANK(Beladung!B696),"",SUMIFS(Beladung!$D$17:$D$300,Beladung!$B$17:$B$300,B696))</f>
        <v/>
      </c>
      <c r="E696" s="66" t="str">
        <f>IF(ISBLANK(Beladung!B696),"",Beladung!D696)</f>
        <v/>
      </c>
      <c r="F696" s="88" t="str">
        <f>IF(ISBLANK(Beladung!B696),"",SUMIFS(Beladung!$F$17:$F$1001,Beladung!$B$17:$B$1001,'Ergebnis (detailliert)'!B696))</f>
        <v/>
      </c>
      <c r="G696" s="67" t="str">
        <f>IF(ISBLANK(Beladung!B696),"",Beladung!F696)</f>
        <v/>
      </c>
      <c r="H696" s="88" t="str">
        <f>IF(ISBLANK(Beladung!B696),"",SUMIFS(Entladung!$D$17:$D$1001,Entladung!$B$17:$B$1001,'Ergebnis (detailliert)'!B696))</f>
        <v/>
      </c>
      <c r="I696" s="89" t="str">
        <f>IF(ISBLANK(Entladung!B696),"",Entladung!D696)</f>
        <v/>
      </c>
      <c r="J696" s="88" t="str">
        <f>IF(ISBLANK(Beladung!B696),"",SUMIFS(Entladung!$F$17:$F$1001,Entladung!$B$17:$B$1001,'Ergebnis (detailliert)'!$B$17:$B$300))</f>
        <v/>
      </c>
      <c r="K696" s="13" t="str">
        <f>IFERROR(IF(B696="","",J696*'Ergebnis (detailliert)'!G696/'Ergebnis (detailliert)'!F696),0)</f>
        <v/>
      </c>
      <c r="L696" s="56" t="str">
        <f t="shared" si="10"/>
        <v/>
      </c>
      <c r="M696" s="57" t="str">
        <f>IF(B696="","",IF(LOOKUP(B696,Stammdaten!$A$17:$A$1001,Stammdaten!$G$17:$G$1001)="Nein",0,IF(ISBLANK(Beladung!B696),"",ROUND(MIN(G696,K696)*-1,2))))</f>
        <v/>
      </c>
    </row>
    <row r="697" spans="1:13" x14ac:dyDescent="0.25">
      <c r="A697" s="142" t="str">
        <f>_xlfn.IFNA(VLOOKUP(B697,Stammdaten!$A$17:$B$300,2,FALSE),"")</f>
        <v/>
      </c>
      <c r="B697" s="125" t="str">
        <f>IF(Beladung!B697="","",Beladung!B697)</f>
        <v/>
      </c>
      <c r="C697" s="124" t="str">
        <f>IF(Beladung!C697="","",Beladung!C697)</f>
        <v/>
      </c>
      <c r="D697" s="87" t="str">
        <f>IF(ISBLANK(Beladung!B697),"",SUMIFS(Beladung!$D$17:$D$300,Beladung!$B$17:$B$300,B697))</f>
        <v/>
      </c>
      <c r="E697" s="66" t="str">
        <f>IF(ISBLANK(Beladung!B697),"",Beladung!D697)</f>
        <v/>
      </c>
      <c r="F697" s="88" t="str">
        <f>IF(ISBLANK(Beladung!B697),"",SUMIFS(Beladung!$F$17:$F$1001,Beladung!$B$17:$B$1001,'Ergebnis (detailliert)'!B697))</f>
        <v/>
      </c>
      <c r="G697" s="67" t="str">
        <f>IF(ISBLANK(Beladung!B697),"",Beladung!F697)</f>
        <v/>
      </c>
      <c r="H697" s="88" t="str">
        <f>IF(ISBLANK(Beladung!B697),"",SUMIFS(Entladung!$D$17:$D$1001,Entladung!$B$17:$B$1001,'Ergebnis (detailliert)'!B697))</f>
        <v/>
      </c>
      <c r="I697" s="89" t="str">
        <f>IF(ISBLANK(Entladung!B697),"",Entladung!D697)</f>
        <v/>
      </c>
      <c r="J697" s="88" t="str">
        <f>IF(ISBLANK(Beladung!B697),"",SUMIFS(Entladung!$F$17:$F$1001,Entladung!$B$17:$B$1001,'Ergebnis (detailliert)'!$B$17:$B$300))</f>
        <v/>
      </c>
      <c r="K697" s="13" t="str">
        <f>IFERROR(IF(B697="","",J697*'Ergebnis (detailliert)'!G697/'Ergebnis (detailliert)'!F697),0)</f>
        <v/>
      </c>
      <c r="L697" s="56" t="str">
        <f t="shared" si="10"/>
        <v/>
      </c>
      <c r="M697" s="57" t="str">
        <f>IF(B697="","",IF(LOOKUP(B697,Stammdaten!$A$17:$A$1001,Stammdaten!$G$17:$G$1001)="Nein",0,IF(ISBLANK(Beladung!B697),"",ROUND(MIN(G697,K697)*-1,2))))</f>
        <v/>
      </c>
    </row>
    <row r="698" spans="1:13" x14ac:dyDescent="0.25">
      <c r="A698" s="142" t="str">
        <f>_xlfn.IFNA(VLOOKUP(B698,Stammdaten!$A$17:$B$300,2,FALSE),"")</f>
        <v/>
      </c>
      <c r="B698" s="125" t="str">
        <f>IF(Beladung!B698="","",Beladung!B698)</f>
        <v/>
      </c>
      <c r="C698" s="124" t="str">
        <f>IF(Beladung!C698="","",Beladung!C698)</f>
        <v/>
      </c>
      <c r="D698" s="87" t="str">
        <f>IF(ISBLANK(Beladung!B698),"",SUMIFS(Beladung!$D$17:$D$300,Beladung!$B$17:$B$300,B698))</f>
        <v/>
      </c>
      <c r="E698" s="66" t="str">
        <f>IF(ISBLANK(Beladung!B698),"",Beladung!D698)</f>
        <v/>
      </c>
      <c r="F698" s="88" t="str">
        <f>IF(ISBLANK(Beladung!B698),"",SUMIFS(Beladung!$F$17:$F$1001,Beladung!$B$17:$B$1001,'Ergebnis (detailliert)'!B698))</f>
        <v/>
      </c>
      <c r="G698" s="67" t="str">
        <f>IF(ISBLANK(Beladung!B698),"",Beladung!F698)</f>
        <v/>
      </c>
      <c r="H698" s="88" t="str">
        <f>IF(ISBLANK(Beladung!B698),"",SUMIFS(Entladung!$D$17:$D$1001,Entladung!$B$17:$B$1001,'Ergebnis (detailliert)'!B698))</f>
        <v/>
      </c>
      <c r="I698" s="89" t="str">
        <f>IF(ISBLANK(Entladung!B698),"",Entladung!D698)</f>
        <v/>
      </c>
      <c r="J698" s="88" t="str">
        <f>IF(ISBLANK(Beladung!B698),"",SUMIFS(Entladung!$F$17:$F$1001,Entladung!$B$17:$B$1001,'Ergebnis (detailliert)'!$B$17:$B$300))</f>
        <v/>
      </c>
      <c r="K698" s="13" t="str">
        <f>IFERROR(IF(B698="","",J698*'Ergebnis (detailliert)'!G698/'Ergebnis (detailliert)'!F698),0)</f>
        <v/>
      </c>
      <c r="L698" s="56" t="str">
        <f t="shared" si="10"/>
        <v/>
      </c>
      <c r="M698" s="57" t="str">
        <f>IF(B698="","",IF(LOOKUP(B698,Stammdaten!$A$17:$A$1001,Stammdaten!$G$17:$G$1001)="Nein",0,IF(ISBLANK(Beladung!B698),"",ROUND(MIN(G698,K698)*-1,2))))</f>
        <v/>
      </c>
    </row>
    <row r="699" spans="1:13" x14ac:dyDescent="0.25">
      <c r="A699" s="142" t="str">
        <f>_xlfn.IFNA(VLOOKUP(B699,Stammdaten!$A$17:$B$300,2,FALSE),"")</f>
        <v/>
      </c>
      <c r="B699" s="125" t="str">
        <f>IF(Beladung!B699="","",Beladung!B699)</f>
        <v/>
      </c>
      <c r="C699" s="124" t="str">
        <f>IF(Beladung!C699="","",Beladung!C699)</f>
        <v/>
      </c>
      <c r="D699" s="87" t="str">
        <f>IF(ISBLANK(Beladung!B699),"",SUMIFS(Beladung!$D$17:$D$300,Beladung!$B$17:$B$300,B699))</f>
        <v/>
      </c>
      <c r="E699" s="66" t="str">
        <f>IF(ISBLANK(Beladung!B699),"",Beladung!D699)</f>
        <v/>
      </c>
      <c r="F699" s="88" t="str">
        <f>IF(ISBLANK(Beladung!B699),"",SUMIFS(Beladung!$F$17:$F$1001,Beladung!$B$17:$B$1001,'Ergebnis (detailliert)'!B699))</f>
        <v/>
      </c>
      <c r="G699" s="67" t="str">
        <f>IF(ISBLANK(Beladung!B699),"",Beladung!F699)</f>
        <v/>
      </c>
      <c r="H699" s="88" t="str">
        <f>IF(ISBLANK(Beladung!B699),"",SUMIFS(Entladung!$D$17:$D$1001,Entladung!$B$17:$B$1001,'Ergebnis (detailliert)'!B699))</f>
        <v/>
      </c>
      <c r="I699" s="89" t="str">
        <f>IF(ISBLANK(Entladung!B699),"",Entladung!D699)</f>
        <v/>
      </c>
      <c r="J699" s="88" t="str">
        <f>IF(ISBLANK(Beladung!B699),"",SUMIFS(Entladung!$F$17:$F$1001,Entladung!$B$17:$B$1001,'Ergebnis (detailliert)'!$B$17:$B$300))</f>
        <v/>
      </c>
      <c r="K699" s="13" t="str">
        <f>IFERROR(IF(B699="","",J699*'Ergebnis (detailliert)'!G699/'Ergebnis (detailliert)'!F699),0)</f>
        <v/>
      </c>
      <c r="L699" s="56" t="str">
        <f t="shared" si="10"/>
        <v/>
      </c>
      <c r="M699" s="57" t="str">
        <f>IF(B699="","",IF(LOOKUP(B699,Stammdaten!$A$17:$A$1001,Stammdaten!$G$17:$G$1001)="Nein",0,IF(ISBLANK(Beladung!B699),"",ROUND(MIN(G699,K699)*-1,2))))</f>
        <v/>
      </c>
    </row>
    <row r="700" spans="1:13" x14ac:dyDescent="0.25">
      <c r="A700" s="142" t="str">
        <f>_xlfn.IFNA(VLOOKUP(B700,Stammdaten!$A$17:$B$300,2,FALSE),"")</f>
        <v/>
      </c>
      <c r="B700" s="125" t="str">
        <f>IF(Beladung!B700="","",Beladung!B700)</f>
        <v/>
      </c>
      <c r="C700" s="124" t="str">
        <f>IF(Beladung!C700="","",Beladung!C700)</f>
        <v/>
      </c>
      <c r="D700" s="87" t="str">
        <f>IF(ISBLANK(Beladung!B700),"",SUMIFS(Beladung!$D$17:$D$300,Beladung!$B$17:$B$300,B700))</f>
        <v/>
      </c>
      <c r="E700" s="66" t="str">
        <f>IF(ISBLANK(Beladung!B700),"",Beladung!D700)</f>
        <v/>
      </c>
      <c r="F700" s="88" t="str">
        <f>IF(ISBLANK(Beladung!B700),"",SUMIFS(Beladung!$F$17:$F$1001,Beladung!$B$17:$B$1001,'Ergebnis (detailliert)'!B700))</f>
        <v/>
      </c>
      <c r="G700" s="67" t="str">
        <f>IF(ISBLANK(Beladung!B700),"",Beladung!F700)</f>
        <v/>
      </c>
      <c r="H700" s="88" t="str">
        <f>IF(ISBLANK(Beladung!B700),"",SUMIFS(Entladung!$D$17:$D$1001,Entladung!$B$17:$B$1001,'Ergebnis (detailliert)'!B700))</f>
        <v/>
      </c>
      <c r="I700" s="89" t="str">
        <f>IF(ISBLANK(Entladung!B700),"",Entladung!D700)</f>
        <v/>
      </c>
      <c r="J700" s="88" t="str">
        <f>IF(ISBLANK(Beladung!B700),"",SUMIFS(Entladung!$F$17:$F$1001,Entladung!$B$17:$B$1001,'Ergebnis (detailliert)'!$B$17:$B$300))</f>
        <v/>
      </c>
      <c r="K700" s="13" t="str">
        <f>IFERROR(IF(B700="","",J700*'Ergebnis (detailliert)'!G700/'Ergebnis (detailliert)'!F700),0)</f>
        <v/>
      </c>
      <c r="L700" s="56" t="str">
        <f t="shared" si="10"/>
        <v/>
      </c>
      <c r="M700" s="57" t="str">
        <f>IF(B700="","",IF(LOOKUP(B700,Stammdaten!$A$17:$A$1001,Stammdaten!$G$17:$G$1001)="Nein",0,IF(ISBLANK(Beladung!B700),"",ROUND(MIN(G700,K700)*-1,2))))</f>
        <v/>
      </c>
    </row>
    <row r="701" spans="1:13" x14ac:dyDescent="0.25">
      <c r="A701" s="142" t="str">
        <f>_xlfn.IFNA(VLOOKUP(B701,Stammdaten!$A$17:$B$300,2,FALSE),"")</f>
        <v/>
      </c>
      <c r="B701" s="125" t="str">
        <f>IF(Beladung!B701="","",Beladung!B701)</f>
        <v/>
      </c>
      <c r="C701" s="124" t="str">
        <f>IF(Beladung!C701="","",Beladung!C701)</f>
        <v/>
      </c>
      <c r="D701" s="87" t="str">
        <f>IF(ISBLANK(Beladung!B701),"",SUMIFS(Beladung!$D$17:$D$300,Beladung!$B$17:$B$300,B701))</f>
        <v/>
      </c>
      <c r="E701" s="66" t="str">
        <f>IF(ISBLANK(Beladung!B701),"",Beladung!D701)</f>
        <v/>
      </c>
      <c r="F701" s="88" t="str">
        <f>IF(ISBLANK(Beladung!B701),"",SUMIFS(Beladung!$F$17:$F$1001,Beladung!$B$17:$B$1001,'Ergebnis (detailliert)'!B701))</f>
        <v/>
      </c>
      <c r="G701" s="67" t="str">
        <f>IF(ISBLANK(Beladung!B701),"",Beladung!F701)</f>
        <v/>
      </c>
      <c r="H701" s="88" t="str">
        <f>IF(ISBLANK(Beladung!B701),"",SUMIFS(Entladung!$D$17:$D$1001,Entladung!$B$17:$B$1001,'Ergebnis (detailliert)'!B701))</f>
        <v/>
      </c>
      <c r="I701" s="89" t="str">
        <f>IF(ISBLANK(Entladung!B701),"",Entladung!D701)</f>
        <v/>
      </c>
      <c r="J701" s="88" t="str">
        <f>IF(ISBLANK(Beladung!B701),"",SUMIFS(Entladung!$F$17:$F$1001,Entladung!$B$17:$B$1001,'Ergebnis (detailliert)'!$B$17:$B$300))</f>
        <v/>
      </c>
      <c r="K701" s="13" t="str">
        <f>IFERROR(IF(B701="","",J701*'Ergebnis (detailliert)'!G701/'Ergebnis (detailliert)'!F701),0)</f>
        <v/>
      </c>
      <c r="L701" s="56" t="str">
        <f t="shared" si="10"/>
        <v/>
      </c>
      <c r="M701" s="57" t="str">
        <f>IF(B701="","",IF(LOOKUP(B701,Stammdaten!$A$17:$A$1001,Stammdaten!$G$17:$G$1001)="Nein",0,IF(ISBLANK(Beladung!B701),"",ROUND(MIN(G701,K701)*-1,2))))</f>
        <v/>
      </c>
    </row>
    <row r="702" spans="1:13" x14ac:dyDescent="0.25">
      <c r="A702" s="142" t="str">
        <f>_xlfn.IFNA(VLOOKUP(B702,Stammdaten!$A$17:$B$300,2,FALSE),"")</f>
        <v/>
      </c>
      <c r="B702" s="125" t="str">
        <f>IF(Beladung!B702="","",Beladung!B702)</f>
        <v/>
      </c>
      <c r="C702" s="124" t="str">
        <f>IF(Beladung!C702="","",Beladung!C702)</f>
        <v/>
      </c>
      <c r="D702" s="87" t="str">
        <f>IF(ISBLANK(Beladung!B702),"",SUMIFS(Beladung!$D$17:$D$300,Beladung!$B$17:$B$300,B702))</f>
        <v/>
      </c>
      <c r="E702" s="66" t="str">
        <f>IF(ISBLANK(Beladung!B702),"",Beladung!D702)</f>
        <v/>
      </c>
      <c r="F702" s="88" t="str">
        <f>IF(ISBLANK(Beladung!B702),"",SUMIFS(Beladung!$F$17:$F$1001,Beladung!$B$17:$B$1001,'Ergebnis (detailliert)'!B702))</f>
        <v/>
      </c>
      <c r="G702" s="67" t="str">
        <f>IF(ISBLANK(Beladung!B702),"",Beladung!F702)</f>
        <v/>
      </c>
      <c r="H702" s="88" t="str">
        <f>IF(ISBLANK(Beladung!B702),"",SUMIFS(Entladung!$D$17:$D$1001,Entladung!$B$17:$B$1001,'Ergebnis (detailliert)'!B702))</f>
        <v/>
      </c>
      <c r="I702" s="89" t="str">
        <f>IF(ISBLANK(Entladung!B702),"",Entladung!D702)</f>
        <v/>
      </c>
      <c r="J702" s="88" t="str">
        <f>IF(ISBLANK(Beladung!B702),"",SUMIFS(Entladung!$F$17:$F$1001,Entladung!$B$17:$B$1001,'Ergebnis (detailliert)'!$B$17:$B$300))</f>
        <v/>
      </c>
      <c r="K702" s="13" t="str">
        <f>IFERROR(IF(B702="","",J702*'Ergebnis (detailliert)'!G702/'Ergebnis (detailliert)'!F702),0)</f>
        <v/>
      </c>
      <c r="L702" s="56" t="str">
        <f t="shared" si="10"/>
        <v/>
      </c>
      <c r="M702" s="57" t="str">
        <f>IF(B702="","",IF(LOOKUP(B702,Stammdaten!$A$17:$A$1001,Stammdaten!$G$17:$G$1001)="Nein",0,IF(ISBLANK(Beladung!B702),"",ROUND(MIN(G702,K702)*-1,2))))</f>
        <v/>
      </c>
    </row>
    <row r="703" spans="1:13" x14ac:dyDescent="0.25">
      <c r="A703" s="142" t="str">
        <f>_xlfn.IFNA(VLOOKUP(B703,Stammdaten!$A$17:$B$300,2,FALSE),"")</f>
        <v/>
      </c>
      <c r="B703" s="125" t="str">
        <f>IF(Beladung!B703="","",Beladung!B703)</f>
        <v/>
      </c>
      <c r="C703" s="124" t="str">
        <f>IF(Beladung!C703="","",Beladung!C703)</f>
        <v/>
      </c>
      <c r="D703" s="87" t="str">
        <f>IF(ISBLANK(Beladung!B703),"",SUMIFS(Beladung!$D$17:$D$300,Beladung!$B$17:$B$300,B703))</f>
        <v/>
      </c>
      <c r="E703" s="66" t="str">
        <f>IF(ISBLANK(Beladung!B703),"",Beladung!D703)</f>
        <v/>
      </c>
      <c r="F703" s="88" t="str">
        <f>IF(ISBLANK(Beladung!B703),"",SUMIFS(Beladung!$F$17:$F$1001,Beladung!$B$17:$B$1001,'Ergebnis (detailliert)'!B703))</f>
        <v/>
      </c>
      <c r="G703" s="67" t="str">
        <f>IF(ISBLANK(Beladung!B703),"",Beladung!F703)</f>
        <v/>
      </c>
      <c r="H703" s="88" t="str">
        <f>IF(ISBLANK(Beladung!B703),"",SUMIFS(Entladung!$D$17:$D$1001,Entladung!$B$17:$B$1001,'Ergebnis (detailliert)'!B703))</f>
        <v/>
      </c>
      <c r="I703" s="89" t="str">
        <f>IF(ISBLANK(Entladung!B703),"",Entladung!D703)</f>
        <v/>
      </c>
      <c r="J703" s="88" t="str">
        <f>IF(ISBLANK(Beladung!B703),"",SUMIFS(Entladung!$F$17:$F$1001,Entladung!$B$17:$B$1001,'Ergebnis (detailliert)'!$B$17:$B$300))</f>
        <v/>
      </c>
      <c r="K703" s="13" t="str">
        <f>IFERROR(IF(B703="","",J703*'Ergebnis (detailliert)'!G703/'Ergebnis (detailliert)'!F703),0)</f>
        <v/>
      </c>
      <c r="L703" s="56" t="str">
        <f t="shared" si="10"/>
        <v/>
      </c>
      <c r="M703" s="57" t="str">
        <f>IF(B703="","",IF(LOOKUP(B703,Stammdaten!$A$17:$A$1001,Stammdaten!$G$17:$G$1001)="Nein",0,IF(ISBLANK(Beladung!B703),"",ROUND(MIN(G703,K703)*-1,2))))</f>
        <v/>
      </c>
    </row>
    <row r="704" spans="1:13" x14ac:dyDescent="0.25">
      <c r="A704" s="142" t="str">
        <f>_xlfn.IFNA(VLOOKUP(B704,Stammdaten!$A$17:$B$300,2,FALSE),"")</f>
        <v/>
      </c>
      <c r="B704" s="125" t="str">
        <f>IF(Beladung!B704="","",Beladung!B704)</f>
        <v/>
      </c>
      <c r="C704" s="124" t="str">
        <f>IF(Beladung!C704="","",Beladung!C704)</f>
        <v/>
      </c>
      <c r="D704" s="87" t="str">
        <f>IF(ISBLANK(Beladung!B704),"",SUMIFS(Beladung!$D$17:$D$300,Beladung!$B$17:$B$300,B704))</f>
        <v/>
      </c>
      <c r="E704" s="66" t="str">
        <f>IF(ISBLANK(Beladung!B704),"",Beladung!D704)</f>
        <v/>
      </c>
      <c r="F704" s="88" t="str">
        <f>IF(ISBLANK(Beladung!B704),"",SUMIFS(Beladung!$F$17:$F$1001,Beladung!$B$17:$B$1001,'Ergebnis (detailliert)'!B704))</f>
        <v/>
      </c>
      <c r="G704" s="67" t="str">
        <f>IF(ISBLANK(Beladung!B704),"",Beladung!F704)</f>
        <v/>
      </c>
      <c r="H704" s="88" t="str">
        <f>IF(ISBLANK(Beladung!B704),"",SUMIFS(Entladung!$D$17:$D$1001,Entladung!$B$17:$B$1001,'Ergebnis (detailliert)'!B704))</f>
        <v/>
      </c>
      <c r="I704" s="89" t="str">
        <f>IF(ISBLANK(Entladung!B704),"",Entladung!D704)</f>
        <v/>
      </c>
      <c r="J704" s="88" t="str">
        <f>IF(ISBLANK(Beladung!B704),"",SUMIFS(Entladung!$F$17:$F$1001,Entladung!$B$17:$B$1001,'Ergebnis (detailliert)'!$B$17:$B$300))</f>
        <v/>
      </c>
      <c r="K704" s="13" t="str">
        <f>IFERROR(IF(B704="","",J704*'Ergebnis (detailliert)'!G704/'Ergebnis (detailliert)'!F704),0)</f>
        <v/>
      </c>
      <c r="L704" s="56" t="str">
        <f t="shared" si="10"/>
        <v/>
      </c>
      <c r="M704" s="57" t="str">
        <f>IF(B704="","",IF(LOOKUP(B704,Stammdaten!$A$17:$A$1001,Stammdaten!$G$17:$G$1001)="Nein",0,IF(ISBLANK(Beladung!B704),"",ROUND(MIN(G704,K704)*-1,2))))</f>
        <v/>
      </c>
    </row>
    <row r="705" spans="1:13" x14ac:dyDescent="0.25">
      <c r="A705" s="142" t="str">
        <f>_xlfn.IFNA(VLOOKUP(B705,Stammdaten!$A$17:$B$300,2,FALSE),"")</f>
        <v/>
      </c>
      <c r="B705" s="125" t="str">
        <f>IF(Beladung!B705="","",Beladung!B705)</f>
        <v/>
      </c>
      <c r="C705" s="124" t="str">
        <f>IF(Beladung!C705="","",Beladung!C705)</f>
        <v/>
      </c>
      <c r="D705" s="87" t="str">
        <f>IF(ISBLANK(Beladung!B705),"",SUMIFS(Beladung!$D$17:$D$300,Beladung!$B$17:$B$300,B705))</f>
        <v/>
      </c>
      <c r="E705" s="66" t="str">
        <f>IF(ISBLANK(Beladung!B705),"",Beladung!D705)</f>
        <v/>
      </c>
      <c r="F705" s="88" t="str">
        <f>IF(ISBLANK(Beladung!B705),"",SUMIFS(Beladung!$F$17:$F$1001,Beladung!$B$17:$B$1001,'Ergebnis (detailliert)'!B705))</f>
        <v/>
      </c>
      <c r="G705" s="67" t="str">
        <f>IF(ISBLANK(Beladung!B705),"",Beladung!F705)</f>
        <v/>
      </c>
      <c r="H705" s="88" t="str">
        <f>IF(ISBLANK(Beladung!B705),"",SUMIFS(Entladung!$D$17:$D$1001,Entladung!$B$17:$B$1001,'Ergebnis (detailliert)'!B705))</f>
        <v/>
      </c>
      <c r="I705" s="89" t="str">
        <f>IF(ISBLANK(Entladung!B705),"",Entladung!D705)</f>
        <v/>
      </c>
      <c r="J705" s="88" t="str">
        <f>IF(ISBLANK(Beladung!B705),"",SUMIFS(Entladung!$F$17:$F$1001,Entladung!$B$17:$B$1001,'Ergebnis (detailliert)'!$B$17:$B$300))</f>
        <v/>
      </c>
      <c r="K705" s="13" t="str">
        <f>IFERROR(IF(B705="","",J705*'Ergebnis (detailliert)'!G705/'Ergebnis (detailliert)'!F705),0)</f>
        <v/>
      </c>
      <c r="L705" s="56" t="str">
        <f t="shared" si="10"/>
        <v/>
      </c>
      <c r="M705" s="57" t="str">
        <f>IF(B705="","",IF(LOOKUP(B705,Stammdaten!$A$17:$A$1001,Stammdaten!$G$17:$G$1001)="Nein",0,IF(ISBLANK(Beladung!B705),"",ROUND(MIN(G705,K705)*-1,2))))</f>
        <v/>
      </c>
    </row>
    <row r="706" spans="1:13" x14ac:dyDescent="0.25">
      <c r="A706" s="142" t="str">
        <f>_xlfn.IFNA(VLOOKUP(B706,Stammdaten!$A$17:$B$300,2,FALSE),"")</f>
        <v/>
      </c>
      <c r="B706" s="125" t="str">
        <f>IF(Beladung!B706="","",Beladung!B706)</f>
        <v/>
      </c>
      <c r="C706" s="124" t="str">
        <f>IF(Beladung!C706="","",Beladung!C706)</f>
        <v/>
      </c>
      <c r="D706" s="87" t="str">
        <f>IF(ISBLANK(Beladung!B706),"",SUMIFS(Beladung!$D$17:$D$300,Beladung!$B$17:$B$300,B706))</f>
        <v/>
      </c>
      <c r="E706" s="66" t="str">
        <f>IF(ISBLANK(Beladung!B706),"",Beladung!D706)</f>
        <v/>
      </c>
      <c r="F706" s="88" t="str">
        <f>IF(ISBLANK(Beladung!B706),"",SUMIFS(Beladung!$F$17:$F$1001,Beladung!$B$17:$B$1001,'Ergebnis (detailliert)'!B706))</f>
        <v/>
      </c>
      <c r="G706" s="67" t="str">
        <f>IF(ISBLANK(Beladung!B706),"",Beladung!F706)</f>
        <v/>
      </c>
      <c r="H706" s="88" t="str">
        <f>IF(ISBLANK(Beladung!B706),"",SUMIFS(Entladung!$D$17:$D$1001,Entladung!$B$17:$B$1001,'Ergebnis (detailliert)'!B706))</f>
        <v/>
      </c>
      <c r="I706" s="89" t="str">
        <f>IF(ISBLANK(Entladung!B706),"",Entladung!D706)</f>
        <v/>
      </c>
      <c r="J706" s="88" t="str">
        <f>IF(ISBLANK(Beladung!B706),"",SUMIFS(Entladung!$F$17:$F$1001,Entladung!$B$17:$B$1001,'Ergebnis (detailliert)'!$B$17:$B$300))</f>
        <v/>
      </c>
      <c r="K706" s="13" t="str">
        <f>IFERROR(IF(B706="","",J706*'Ergebnis (detailliert)'!G706/'Ergebnis (detailliert)'!F706),0)</f>
        <v/>
      </c>
      <c r="L706" s="56" t="str">
        <f t="shared" si="10"/>
        <v/>
      </c>
      <c r="M706" s="57" t="str">
        <f>IF(B706="","",IF(LOOKUP(B706,Stammdaten!$A$17:$A$1001,Stammdaten!$G$17:$G$1001)="Nein",0,IF(ISBLANK(Beladung!B706),"",ROUND(MIN(G706,K706)*-1,2))))</f>
        <v/>
      </c>
    </row>
    <row r="707" spans="1:13" x14ac:dyDescent="0.25">
      <c r="A707" s="142" t="str">
        <f>_xlfn.IFNA(VLOOKUP(B707,Stammdaten!$A$17:$B$300,2,FALSE),"")</f>
        <v/>
      </c>
      <c r="B707" s="125" t="str">
        <f>IF(Beladung!B707="","",Beladung!B707)</f>
        <v/>
      </c>
      <c r="C707" s="124" t="str">
        <f>IF(Beladung!C707="","",Beladung!C707)</f>
        <v/>
      </c>
      <c r="D707" s="87" t="str">
        <f>IF(ISBLANK(Beladung!B707),"",SUMIFS(Beladung!$D$17:$D$300,Beladung!$B$17:$B$300,B707))</f>
        <v/>
      </c>
      <c r="E707" s="66" t="str">
        <f>IF(ISBLANK(Beladung!B707),"",Beladung!D707)</f>
        <v/>
      </c>
      <c r="F707" s="88" t="str">
        <f>IF(ISBLANK(Beladung!B707),"",SUMIFS(Beladung!$F$17:$F$1001,Beladung!$B$17:$B$1001,'Ergebnis (detailliert)'!B707))</f>
        <v/>
      </c>
      <c r="G707" s="67" t="str">
        <f>IF(ISBLANK(Beladung!B707),"",Beladung!F707)</f>
        <v/>
      </c>
      <c r="H707" s="88" t="str">
        <f>IF(ISBLANK(Beladung!B707),"",SUMIFS(Entladung!$D$17:$D$1001,Entladung!$B$17:$B$1001,'Ergebnis (detailliert)'!B707))</f>
        <v/>
      </c>
      <c r="I707" s="89" t="str">
        <f>IF(ISBLANK(Entladung!B707),"",Entladung!D707)</f>
        <v/>
      </c>
      <c r="J707" s="88" t="str">
        <f>IF(ISBLANK(Beladung!B707),"",SUMIFS(Entladung!$F$17:$F$1001,Entladung!$B$17:$B$1001,'Ergebnis (detailliert)'!$B$17:$B$300))</f>
        <v/>
      </c>
      <c r="K707" s="13" t="str">
        <f>IFERROR(IF(B707="","",J707*'Ergebnis (detailliert)'!G707/'Ergebnis (detailliert)'!F707),0)</f>
        <v/>
      </c>
      <c r="L707" s="56" t="str">
        <f t="shared" si="10"/>
        <v/>
      </c>
      <c r="M707" s="57" t="str">
        <f>IF(B707="","",IF(LOOKUP(B707,Stammdaten!$A$17:$A$1001,Stammdaten!$G$17:$G$1001)="Nein",0,IF(ISBLANK(Beladung!B707),"",ROUND(MIN(G707,K707)*-1,2))))</f>
        <v/>
      </c>
    </row>
    <row r="708" spans="1:13" x14ac:dyDescent="0.25">
      <c r="A708" s="142" t="str">
        <f>_xlfn.IFNA(VLOOKUP(B708,Stammdaten!$A$17:$B$300,2,FALSE),"")</f>
        <v/>
      </c>
      <c r="B708" s="125" t="str">
        <f>IF(Beladung!B708="","",Beladung!B708)</f>
        <v/>
      </c>
      <c r="C708" s="124" t="str">
        <f>IF(Beladung!C708="","",Beladung!C708)</f>
        <v/>
      </c>
      <c r="D708" s="87" t="str">
        <f>IF(ISBLANK(Beladung!B708),"",SUMIFS(Beladung!$D$17:$D$300,Beladung!$B$17:$B$300,B708))</f>
        <v/>
      </c>
      <c r="E708" s="66" t="str">
        <f>IF(ISBLANK(Beladung!B708),"",Beladung!D708)</f>
        <v/>
      </c>
      <c r="F708" s="88" t="str">
        <f>IF(ISBLANK(Beladung!B708),"",SUMIFS(Beladung!$F$17:$F$1001,Beladung!$B$17:$B$1001,'Ergebnis (detailliert)'!B708))</f>
        <v/>
      </c>
      <c r="G708" s="67" t="str">
        <f>IF(ISBLANK(Beladung!B708),"",Beladung!F708)</f>
        <v/>
      </c>
      <c r="H708" s="88" t="str">
        <f>IF(ISBLANK(Beladung!B708),"",SUMIFS(Entladung!$D$17:$D$1001,Entladung!$B$17:$B$1001,'Ergebnis (detailliert)'!B708))</f>
        <v/>
      </c>
      <c r="I708" s="89" t="str">
        <f>IF(ISBLANK(Entladung!B708),"",Entladung!D708)</f>
        <v/>
      </c>
      <c r="J708" s="88" t="str">
        <f>IF(ISBLANK(Beladung!B708),"",SUMIFS(Entladung!$F$17:$F$1001,Entladung!$B$17:$B$1001,'Ergebnis (detailliert)'!$B$17:$B$300))</f>
        <v/>
      </c>
      <c r="K708" s="13" t="str">
        <f>IFERROR(IF(B708="","",J708*'Ergebnis (detailliert)'!G708/'Ergebnis (detailliert)'!F708),0)</f>
        <v/>
      </c>
      <c r="L708" s="56" t="str">
        <f t="shared" si="10"/>
        <v/>
      </c>
      <c r="M708" s="57" t="str">
        <f>IF(B708="","",IF(LOOKUP(B708,Stammdaten!$A$17:$A$1001,Stammdaten!$G$17:$G$1001)="Nein",0,IF(ISBLANK(Beladung!B708),"",ROUND(MIN(G708,K708)*-1,2))))</f>
        <v/>
      </c>
    </row>
    <row r="709" spans="1:13" x14ac:dyDescent="0.25">
      <c r="A709" s="142" t="str">
        <f>_xlfn.IFNA(VLOOKUP(B709,Stammdaten!$A$17:$B$300,2,FALSE),"")</f>
        <v/>
      </c>
      <c r="B709" s="125" t="str">
        <f>IF(Beladung!B709="","",Beladung!B709)</f>
        <v/>
      </c>
      <c r="C709" s="124" t="str">
        <f>IF(Beladung!C709="","",Beladung!C709)</f>
        <v/>
      </c>
      <c r="D709" s="87" t="str">
        <f>IF(ISBLANK(Beladung!B709),"",SUMIFS(Beladung!$D$17:$D$300,Beladung!$B$17:$B$300,B709))</f>
        <v/>
      </c>
      <c r="E709" s="66" t="str">
        <f>IF(ISBLANK(Beladung!B709),"",Beladung!D709)</f>
        <v/>
      </c>
      <c r="F709" s="88" t="str">
        <f>IF(ISBLANK(Beladung!B709),"",SUMIFS(Beladung!$F$17:$F$1001,Beladung!$B$17:$B$1001,'Ergebnis (detailliert)'!B709))</f>
        <v/>
      </c>
      <c r="G709" s="67" t="str">
        <f>IF(ISBLANK(Beladung!B709),"",Beladung!F709)</f>
        <v/>
      </c>
      <c r="H709" s="88" t="str">
        <f>IF(ISBLANK(Beladung!B709),"",SUMIFS(Entladung!$D$17:$D$1001,Entladung!$B$17:$B$1001,'Ergebnis (detailliert)'!B709))</f>
        <v/>
      </c>
      <c r="I709" s="89" t="str">
        <f>IF(ISBLANK(Entladung!B709),"",Entladung!D709)</f>
        <v/>
      </c>
      <c r="J709" s="88" t="str">
        <f>IF(ISBLANK(Beladung!B709),"",SUMIFS(Entladung!$F$17:$F$1001,Entladung!$B$17:$B$1001,'Ergebnis (detailliert)'!$B$17:$B$300))</f>
        <v/>
      </c>
      <c r="K709" s="13" t="str">
        <f>IFERROR(IF(B709="","",J709*'Ergebnis (detailliert)'!G709/'Ergebnis (detailliert)'!F709),0)</f>
        <v/>
      </c>
      <c r="L709" s="56" t="str">
        <f t="shared" si="10"/>
        <v/>
      </c>
      <c r="M709" s="57" t="str">
        <f>IF(B709="","",IF(LOOKUP(B709,Stammdaten!$A$17:$A$1001,Stammdaten!$G$17:$G$1001)="Nein",0,IF(ISBLANK(Beladung!B709),"",ROUND(MIN(G709,K709)*-1,2))))</f>
        <v/>
      </c>
    </row>
    <row r="710" spans="1:13" x14ac:dyDescent="0.25">
      <c r="A710" s="142" t="str">
        <f>_xlfn.IFNA(VLOOKUP(B710,Stammdaten!$A$17:$B$300,2,FALSE),"")</f>
        <v/>
      </c>
      <c r="B710" s="125" t="str">
        <f>IF(Beladung!B710="","",Beladung!B710)</f>
        <v/>
      </c>
      <c r="C710" s="124" t="str">
        <f>IF(Beladung!C710="","",Beladung!C710)</f>
        <v/>
      </c>
      <c r="D710" s="87" t="str">
        <f>IF(ISBLANK(Beladung!B710),"",SUMIFS(Beladung!$D$17:$D$300,Beladung!$B$17:$B$300,B710))</f>
        <v/>
      </c>
      <c r="E710" s="66" t="str">
        <f>IF(ISBLANK(Beladung!B710),"",Beladung!D710)</f>
        <v/>
      </c>
      <c r="F710" s="88" t="str">
        <f>IF(ISBLANK(Beladung!B710),"",SUMIFS(Beladung!$F$17:$F$1001,Beladung!$B$17:$B$1001,'Ergebnis (detailliert)'!B710))</f>
        <v/>
      </c>
      <c r="G710" s="67" t="str">
        <f>IF(ISBLANK(Beladung!B710),"",Beladung!F710)</f>
        <v/>
      </c>
      <c r="H710" s="88" t="str">
        <f>IF(ISBLANK(Beladung!B710),"",SUMIFS(Entladung!$D$17:$D$1001,Entladung!$B$17:$B$1001,'Ergebnis (detailliert)'!B710))</f>
        <v/>
      </c>
      <c r="I710" s="89" t="str">
        <f>IF(ISBLANK(Entladung!B710),"",Entladung!D710)</f>
        <v/>
      </c>
      <c r="J710" s="88" t="str">
        <f>IF(ISBLANK(Beladung!B710),"",SUMIFS(Entladung!$F$17:$F$1001,Entladung!$B$17:$B$1001,'Ergebnis (detailliert)'!$B$17:$B$300))</f>
        <v/>
      </c>
      <c r="K710" s="13" t="str">
        <f>IFERROR(IF(B710="","",J710*'Ergebnis (detailliert)'!G710/'Ergebnis (detailliert)'!F710),0)</f>
        <v/>
      </c>
      <c r="L710" s="56" t="str">
        <f t="shared" si="10"/>
        <v/>
      </c>
      <c r="M710" s="57" t="str">
        <f>IF(B710="","",IF(LOOKUP(B710,Stammdaten!$A$17:$A$1001,Stammdaten!$G$17:$G$1001)="Nein",0,IF(ISBLANK(Beladung!B710),"",ROUND(MIN(G710,K710)*-1,2))))</f>
        <v/>
      </c>
    </row>
    <row r="711" spans="1:13" x14ac:dyDescent="0.25">
      <c r="A711" s="142" t="str">
        <f>_xlfn.IFNA(VLOOKUP(B711,Stammdaten!$A$17:$B$300,2,FALSE),"")</f>
        <v/>
      </c>
      <c r="B711" s="125" t="str">
        <f>IF(Beladung!B711="","",Beladung!B711)</f>
        <v/>
      </c>
      <c r="C711" s="124" t="str">
        <f>IF(Beladung!C711="","",Beladung!C711)</f>
        <v/>
      </c>
      <c r="D711" s="87" t="str">
        <f>IF(ISBLANK(Beladung!B711),"",SUMIFS(Beladung!$D$17:$D$300,Beladung!$B$17:$B$300,B711))</f>
        <v/>
      </c>
      <c r="E711" s="66" t="str">
        <f>IF(ISBLANK(Beladung!B711),"",Beladung!D711)</f>
        <v/>
      </c>
      <c r="F711" s="88" t="str">
        <f>IF(ISBLANK(Beladung!B711),"",SUMIFS(Beladung!$F$17:$F$1001,Beladung!$B$17:$B$1001,'Ergebnis (detailliert)'!B711))</f>
        <v/>
      </c>
      <c r="G711" s="67" t="str">
        <f>IF(ISBLANK(Beladung!B711),"",Beladung!F711)</f>
        <v/>
      </c>
      <c r="H711" s="88" t="str">
        <f>IF(ISBLANK(Beladung!B711),"",SUMIFS(Entladung!$D$17:$D$1001,Entladung!$B$17:$B$1001,'Ergebnis (detailliert)'!B711))</f>
        <v/>
      </c>
      <c r="I711" s="89" t="str">
        <f>IF(ISBLANK(Entladung!B711),"",Entladung!D711)</f>
        <v/>
      </c>
      <c r="J711" s="88" t="str">
        <f>IF(ISBLANK(Beladung!B711),"",SUMIFS(Entladung!$F$17:$F$1001,Entladung!$B$17:$B$1001,'Ergebnis (detailliert)'!$B$17:$B$300))</f>
        <v/>
      </c>
      <c r="K711" s="13" t="str">
        <f>IFERROR(IF(B711="","",J711*'Ergebnis (detailliert)'!G711/'Ergebnis (detailliert)'!F711),0)</f>
        <v/>
      </c>
      <c r="L711" s="56" t="str">
        <f t="shared" si="10"/>
        <v/>
      </c>
      <c r="M711" s="57" t="str">
        <f>IF(B711="","",IF(LOOKUP(B711,Stammdaten!$A$17:$A$1001,Stammdaten!$G$17:$G$1001)="Nein",0,IF(ISBLANK(Beladung!B711),"",ROUND(MIN(G711,K711)*-1,2))))</f>
        <v/>
      </c>
    </row>
    <row r="712" spans="1:13" x14ac:dyDescent="0.25">
      <c r="A712" s="142" t="str">
        <f>_xlfn.IFNA(VLOOKUP(B712,Stammdaten!$A$17:$B$300,2,FALSE),"")</f>
        <v/>
      </c>
      <c r="B712" s="125" t="str">
        <f>IF(Beladung!B712="","",Beladung!B712)</f>
        <v/>
      </c>
      <c r="C712" s="124" t="str">
        <f>IF(Beladung!C712="","",Beladung!C712)</f>
        <v/>
      </c>
      <c r="D712" s="87" t="str">
        <f>IF(ISBLANK(Beladung!B712),"",SUMIFS(Beladung!$D$17:$D$300,Beladung!$B$17:$B$300,B712))</f>
        <v/>
      </c>
      <c r="E712" s="66" t="str">
        <f>IF(ISBLANK(Beladung!B712),"",Beladung!D712)</f>
        <v/>
      </c>
      <c r="F712" s="88" t="str">
        <f>IF(ISBLANK(Beladung!B712),"",SUMIFS(Beladung!$F$17:$F$1001,Beladung!$B$17:$B$1001,'Ergebnis (detailliert)'!B712))</f>
        <v/>
      </c>
      <c r="G712" s="67" t="str">
        <f>IF(ISBLANK(Beladung!B712),"",Beladung!F712)</f>
        <v/>
      </c>
      <c r="H712" s="88" t="str">
        <f>IF(ISBLANK(Beladung!B712),"",SUMIFS(Entladung!$D$17:$D$1001,Entladung!$B$17:$B$1001,'Ergebnis (detailliert)'!B712))</f>
        <v/>
      </c>
      <c r="I712" s="89" t="str">
        <f>IF(ISBLANK(Entladung!B712),"",Entladung!D712)</f>
        <v/>
      </c>
      <c r="J712" s="88" t="str">
        <f>IF(ISBLANK(Beladung!B712),"",SUMIFS(Entladung!$F$17:$F$1001,Entladung!$B$17:$B$1001,'Ergebnis (detailliert)'!$B$17:$B$300))</f>
        <v/>
      </c>
      <c r="K712" s="13" t="str">
        <f>IFERROR(IF(B712="","",J712*'Ergebnis (detailliert)'!G712/'Ergebnis (detailliert)'!F712),0)</f>
        <v/>
      </c>
      <c r="L712" s="56" t="str">
        <f t="shared" si="10"/>
        <v/>
      </c>
      <c r="M712" s="57" t="str">
        <f>IF(B712="","",IF(LOOKUP(B712,Stammdaten!$A$17:$A$1001,Stammdaten!$G$17:$G$1001)="Nein",0,IF(ISBLANK(Beladung!B712),"",ROUND(MIN(G712,K712)*-1,2))))</f>
        <v/>
      </c>
    </row>
    <row r="713" spans="1:13" x14ac:dyDescent="0.25">
      <c r="A713" s="142" t="str">
        <f>_xlfn.IFNA(VLOOKUP(B713,Stammdaten!$A$17:$B$300,2,FALSE),"")</f>
        <v/>
      </c>
      <c r="B713" s="125" t="str">
        <f>IF(Beladung!B713="","",Beladung!B713)</f>
        <v/>
      </c>
      <c r="C713" s="124" t="str">
        <f>IF(Beladung!C713="","",Beladung!C713)</f>
        <v/>
      </c>
      <c r="D713" s="87" t="str">
        <f>IF(ISBLANK(Beladung!B713),"",SUMIFS(Beladung!$D$17:$D$300,Beladung!$B$17:$B$300,B713))</f>
        <v/>
      </c>
      <c r="E713" s="66" t="str">
        <f>IF(ISBLANK(Beladung!B713),"",Beladung!D713)</f>
        <v/>
      </c>
      <c r="F713" s="88" t="str">
        <f>IF(ISBLANK(Beladung!B713),"",SUMIFS(Beladung!$F$17:$F$1001,Beladung!$B$17:$B$1001,'Ergebnis (detailliert)'!B713))</f>
        <v/>
      </c>
      <c r="G713" s="67" t="str">
        <f>IF(ISBLANK(Beladung!B713),"",Beladung!F713)</f>
        <v/>
      </c>
      <c r="H713" s="88" t="str">
        <f>IF(ISBLANK(Beladung!B713),"",SUMIFS(Entladung!$D$17:$D$1001,Entladung!$B$17:$B$1001,'Ergebnis (detailliert)'!B713))</f>
        <v/>
      </c>
      <c r="I713" s="89" t="str">
        <f>IF(ISBLANK(Entladung!B713),"",Entladung!D713)</f>
        <v/>
      </c>
      <c r="J713" s="88" t="str">
        <f>IF(ISBLANK(Beladung!B713),"",SUMIFS(Entladung!$F$17:$F$1001,Entladung!$B$17:$B$1001,'Ergebnis (detailliert)'!$B$17:$B$300))</f>
        <v/>
      </c>
      <c r="K713" s="13" t="str">
        <f>IFERROR(IF(B713="","",J713*'Ergebnis (detailliert)'!G713/'Ergebnis (detailliert)'!F713),0)</f>
        <v/>
      </c>
      <c r="L713" s="56" t="str">
        <f t="shared" si="10"/>
        <v/>
      </c>
      <c r="M713" s="57" t="str">
        <f>IF(B713="","",IF(LOOKUP(B713,Stammdaten!$A$17:$A$1001,Stammdaten!$G$17:$G$1001)="Nein",0,IF(ISBLANK(Beladung!B713),"",ROUND(MIN(G713,K713)*-1,2))))</f>
        <v/>
      </c>
    </row>
    <row r="714" spans="1:13" x14ac:dyDescent="0.25">
      <c r="A714" s="142" t="str">
        <f>_xlfn.IFNA(VLOOKUP(B714,Stammdaten!$A$17:$B$300,2,FALSE),"")</f>
        <v/>
      </c>
      <c r="B714" s="125" t="str">
        <f>IF(Beladung!B714="","",Beladung!B714)</f>
        <v/>
      </c>
      <c r="C714" s="124" t="str">
        <f>IF(Beladung!C714="","",Beladung!C714)</f>
        <v/>
      </c>
      <c r="D714" s="87" t="str">
        <f>IF(ISBLANK(Beladung!B714),"",SUMIFS(Beladung!$D$17:$D$300,Beladung!$B$17:$B$300,B714))</f>
        <v/>
      </c>
      <c r="E714" s="66" t="str">
        <f>IF(ISBLANK(Beladung!B714),"",Beladung!D714)</f>
        <v/>
      </c>
      <c r="F714" s="88" t="str">
        <f>IF(ISBLANK(Beladung!B714),"",SUMIFS(Beladung!$F$17:$F$1001,Beladung!$B$17:$B$1001,'Ergebnis (detailliert)'!B714))</f>
        <v/>
      </c>
      <c r="G714" s="67" t="str">
        <f>IF(ISBLANK(Beladung!B714),"",Beladung!F714)</f>
        <v/>
      </c>
      <c r="H714" s="88" t="str">
        <f>IF(ISBLANK(Beladung!B714),"",SUMIFS(Entladung!$D$17:$D$1001,Entladung!$B$17:$B$1001,'Ergebnis (detailliert)'!B714))</f>
        <v/>
      </c>
      <c r="I714" s="89" t="str">
        <f>IF(ISBLANK(Entladung!B714),"",Entladung!D714)</f>
        <v/>
      </c>
      <c r="J714" s="88" t="str">
        <f>IF(ISBLANK(Beladung!B714),"",SUMIFS(Entladung!$F$17:$F$1001,Entladung!$B$17:$B$1001,'Ergebnis (detailliert)'!$B$17:$B$300))</f>
        <v/>
      </c>
      <c r="K714" s="13" t="str">
        <f>IFERROR(IF(B714="","",J714*'Ergebnis (detailliert)'!G714/'Ergebnis (detailliert)'!F714),0)</f>
        <v/>
      </c>
      <c r="L714" s="56" t="str">
        <f t="shared" si="10"/>
        <v/>
      </c>
      <c r="M714" s="57" t="str">
        <f>IF(B714="","",IF(LOOKUP(B714,Stammdaten!$A$17:$A$1001,Stammdaten!$G$17:$G$1001)="Nein",0,IF(ISBLANK(Beladung!B714),"",ROUND(MIN(G714,K714)*-1,2))))</f>
        <v/>
      </c>
    </row>
    <row r="715" spans="1:13" x14ac:dyDescent="0.25">
      <c r="A715" s="142" t="str">
        <f>_xlfn.IFNA(VLOOKUP(B715,Stammdaten!$A$17:$B$300,2,FALSE),"")</f>
        <v/>
      </c>
      <c r="B715" s="125" t="str">
        <f>IF(Beladung!B715="","",Beladung!B715)</f>
        <v/>
      </c>
      <c r="C715" s="124" t="str">
        <f>IF(Beladung!C715="","",Beladung!C715)</f>
        <v/>
      </c>
      <c r="D715" s="87" t="str">
        <f>IF(ISBLANK(Beladung!B715),"",SUMIFS(Beladung!$D$17:$D$300,Beladung!$B$17:$B$300,B715))</f>
        <v/>
      </c>
      <c r="E715" s="66" t="str">
        <f>IF(ISBLANK(Beladung!B715),"",Beladung!D715)</f>
        <v/>
      </c>
      <c r="F715" s="88" t="str">
        <f>IF(ISBLANK(Beladung!B715),"",SUMIFS(Beladung!$F$17:$F$1001,Beladung!$B$17:$B$1001,'Ergebnis (detailliert)'!B715))</f>
        <v/>
      </c>
      <c r="G715" s="67" t="str">
        <f>IF(ISBLANK(Beladung!B715),"",Beladung!F715)</f>
        <v/>
      </c>
      <c r="H715" s="88" t="str">
        <f>IF(ISBLANK(Beladung!B715),"",SUMIFS(Entladung!$D$17:$D$1001,Entladung!$B$17:$B$1001,'Ergebnis (detailliert)'!B715))</f>
        <v/>
      </c>
      <c r="I715" s="89" t="str">
        <f>IF(ISBLANK(Entladung!B715),"",Entladung!D715)</f>
        <v/>
      </c>
      <c r="J715" s="88" t="str">
        <f>IF(ISBLANK(Beladung!B715),"",SUMIFS(Entladung!$F$17:$F$1001,Entladung!$B$17:$B$1001,'Ergebnis (detailliert)'!$B$17:$B$300))</f>
        <v/>
      </c>
      <c r="K715" s="13" t="str">
        <f>IFERROR(IF(B715="","",J715*'Ergebnis (detailliert)'!G715/'Ergebnis (detailliert)'!F715),0)</f>
        <v/>
      </c>
      <c r="L715" s="56" t="str">
        <f t="shared" si="10"/>
        <v/>
      </c>
      <c r="M715" s="57" t="str">
        <f>IF(B715="","",IF(LOOKUP(B715,Stammdaten!$A$17:$A$1001,Stammdaten!$G$17:$G$1001)="Nein",0,IF(ISBLANK(Beladung!B715),"",ROUND(MIN(G715,K715)*-1,2))))</f>
        <v/>
      </c>
    </row>
    <row r="716" spans="1:13" x14ac:dyDescent="0.25">
      <c r="A716" s="142" t="str">
        <f>_xlfn.IFNA(VLOOKUP(B716,Stammdaten!$A$17:$B$300,2,FALSE),"")</f>
        <v/>
      </c>
      <c r="B716" s="125" t="str">
        <f>IF(Beladung!B716="","",Beladung!B716)</f>
        <v/>
      </c>
      <c r="C716" s="124" t="str">
        <f>IF(Beladung!C716="","",Beladung!C716)</f>
        <v/>
      </c>
      <c r="D716" s="87" t="str">
        <f>IF(ISBLANK(Beladung!B716),"",SUMIFS(Beladung!$D$17:$D$300,Beladung!$B$17:$B$300,B716))</f>
        <v/>
      </c>
      <c r="E716" s="66" t="str">
        <f>IF(ISBLANK(Beladung!B716),"",Beladung!D716)</f>
        <v/>
      </c>
      <c r="F716" s="88" t="str">
        <f>IF(ISBLANK(Beladung!B716),"",SUMIFS(Beladung!$F$17:$F$1001,Beladung!$B$17:$B$1001,'Ergebnis (detailliert)'!B716))</f>
        <v/>
      </c>
      <c r="G716" s="67" t="str">
        <f>IF(ISBLANK(Beladung!B716),"",Beladung!F716)</f>
        <v/>
      </c>
      <c r="H716" s="88" t="str">
        <f>IF(ISBLANK(Beladung!B716),"",SUMIFS(Entladung!$D$17:$D$1001,Entladung!$B$17:$B$1001,'Ergebnis (detailliert)'!B716))</f>
        <v/>
      </c>
      <c r="I716" s="89" t="str">
        <f>IF(ISBLANK(Entladung!B716),"",Entladung!D716)</f>
        <v/>
      </c>
      <c r="J716" s="88" t="str">
        <f>IF(ISBLANK(Beladung!B716),"",SUMIFS(Entladung!$F$17:$F$1001,Entladung!$B$17:$B$1001,'Ergebnis (detailliert)'!$B$17:$B$300))</f>
        <v/>
      </c>
      <c r="K716" s="13" t="str">
        <f>IFERROR(IF(B716="","",J716*'Ergebnis (detailliert)'!G716/'Ergebnis (detailliert)'!F716),0)</f>
        <v/>
      </c>
      <c r="L716" s="56" t="str">
        <f t="shared" si="10"/>
        <v/>
      </c>
      <c r="M716" s="57" t="str">
        <f>IF(B716="","",IF(LOOKUP(B716,Stammdaten!$A$17:$A$1001,Stammdaten!$G$17:$G$1001)="Nein",0,IF(ISBLANK(Beladung!B716),"",ROUND(MIN(G716,K716)*-1,2))))</f>
        <v/>
      </c>
    </row>
    <row r="717" spans="1:13" x14ac:dyDescent="0.25">
      <c r="A717" s="142" t="str">
        <f>_xlfn.IFNA(VLOOKUP(B717,Stammdaten!$A$17:$B$300,2,FALSE),"")</f>
        <v/>
      </c>
      <c r="B717" s="125" t="str">
        <f>IF(Beladung!B717="","",Beladung!B717)</f>
        <v/>
      </c>
      <c r="C717" s="124" t="str">
        <f>IF(Beladung!C717="","",Beladung!C717)</f>
        <v/>
      </c>
      <c r="D717" s="87" t="str">
        <f>IF(ISBLANK(Beladung!B717),"",SUMIFS(Beladung!$D$17:$D$300,Beladung!$B$17:$B$300,B717))</f>
        <v/>
      </c>
      <c r="E717" s="66" t="str">
        <f>IF(ISBLANK(Beladung!B717),"",Beladung!D717)</f>
        <v/>
      </c>
      <c r="F717" s="88" t="str">
        <f>IF(ISBLANK(Beladung!B717),"",SUMIFS(Beladung!$F$17:$F$1001,Beladung!$B$17:$B$1001,'Ergebnis (detailliert)'!B717))</f>
        <v/>
      </c>
      <c r="G717" s="67" t="str">
        <f>IF(ISBLANK(Beladung!B717),"",Beladung!F717)</f>
        <v/>
      </c>
      <c r="H717" s="88" t="str">
        <f>IF(ISBLANK(Beladung!B717),"",SUMIFS(Entladung!$D$17:$D$1001,Entladung!$B$17:$B$1001,'Ergebnis (detailliert)'!B717))</f>
        <v/>
      </c>
      <c r="I717" s="89" t="str">
        <f>IF(ISBLANK(Entladung!B717),"",Entladung!D717)</f>
        <v/>
      </c>
      <c r="J717" s="88" t="str">
        <f>IF(ISBLANK(Beladung!B717),"",SUMIFS(Entladung!$F$17:$F$1001,Entladung!$B$17:$B$1001,'Ergebnis (detailliert)'!$B$17:$B$300))</f>
        <v/>
      </c>
      <c r="K717" s="13" t="str">
        <f>IFERROR(IF(B717="","",J717*'Ergebnis (detailliert)'!G717/'Ergebnis (detailliert)'!F717),0)</f>
        <v/>
      </c>
      <c r="L717" s="56" t="str">
        <f t="shared" si="10"/>
        <v/>
      </c>
      <c r="M717" s="57" t="str">
        <f>IF(B717="","",IF(LOOKUP(B717,Stammdaten!$A$17:$A$1001,Stammdaten!$G$17:$G$1001)="Nein",0,IF(ISBLANK(Beladung!B717),"",ROUND(MIN(G717,K717)*-1,2))))</f>
        <v/>
      </c>
    </row>
    <row r="718" spans="1:13" x14ac:dyDescent="0.25">
      <c r="A718" s="142" t="str">
        <f>_xlfn.IFNA(VLOOKUP(B718,Stammdaten!$A$17:$B$300,2,FALSE),"")</f>
        <v/>
      </c>
      <c r="B718" s="125" t="str">
        <f>IF(Beladung!B718="","",Beladung!B718)</f>
        <v/>
      </c>
      <c r="C718" s="124" t="str">
        <f>IF(Beladung!C718="","",Beladung!C718)</f>
        <v/>
      </c>
      <c r="D718" s="87" t="str">
        <f>IF(ISBLANK(Beladung!B718),"",SUMIFS(Beladung!$D$17:$D$300,Beladung!$B$17:$B$300,B718))</f>
        <v/>
      </c>
      <c r="E718" s="66" t="str">
        <f>IF(ISBLANK(Beladung!B718),"",Beladung!D718)</f>
        <v/>
      </c>
      <c r="F718" s="88" t="str">
        <f>IF(ISBLANK(Beladung!B718),"",SUMIFS(Beladung!$F$17:$F$1001,Beladung!$B$17:$B$1001,'Ergebnis (detailliert)'!B718))</f>
        <v/>
      </c>
      <c r="G718" s="67" t="str">
        <f>IF(ISBLANK(Beladung!B718),"",Beladung!F718)</f>
        <v/>
      </c>
      <c r="H718" s="88" t="str">
        <f>IF(ISBLANK(Beladung!B718),"",SUMIFS(Entladung!$D$17:$D$1001,Entladung!$B$17:$B$1001,'Ergebnis (detailliert)'!B718))</f>
        <v/>
      </c>
      <c r="I718" s="89" t="str">
        <f>IF(ISBLANK(Entladung!B718),"",Entladung!D718)</f>
        <v/>
      </c>
      <c r="J718" s="88" t="str">
        <f>IF(ISBLANK(Beladung!B718),"",SUMIFS(Entladung!$F$17:$F$1001,Entladung!$B$17:$B$1001,'Ergebnis (detailliert)'!$B$17:$B$300))</f>
        <v/>
      </c>
      <c r="K718" s="13" t="str">
        <f>IFERROR(IF(B718="","",J718*'Ergebnis (detailliert)'!G718/'Ergebnis (detailliert)'!F718),0)</f>
        <v/>
      </c>
      <c r="L718" s="56" t="str">
        <f t="shared" si="10"/>
        <v/>
      </c>
      <c r="M718" s="57" t="str">
        <f>IF(B718="","",IF(LOOKUP(B718,Stammdaten!$A$17:$A$1001,Stammdaten!$G$17:$G$1001)="Nein",0,IF(ISBLANK(Beladung!B718),"",ROUND(MIN(G718,K718)*-1,2))))</f>
        <v/>
      </c>
    </row>
    <row r="719" spans="1:13" x14ac:dyDescent="0.25">
      <c r="A719" s="142" t="str">
        <f>_xlfn.IFNA(VLOOKUP(B719,Stammdaten!$A$17:$B$300,2,FALSE),"")</f>
        <v/>
      </c>
      <c r="B719" s="125" t="str">
        <f>IF(Beladung!B719="","",Beladung!B719)</f>
        <v/>
      </c>
      <c r="C719" s="124" t="str">
        <f>IF(Beladung!C719="","",Beladung!C719)</f>
        <v/>
      </c>
      <c r="D719" s="87" t="str">
        <f>IF(ISBLANK(Beladung!B719),"",SUMIFS(Beladung!$D$17:$D$300,Beladung!$B$17:$B$300,B719))</f>
        <v/>
      </c>
      <c r="E719" s="66" t="str">
        <f>IF(ISBLANK(Beladung!B719),"",Beladung!D719)</f>
        <v/>
      </c>
      <c r="F719" s="88" t="str">
        <f>IF(ISBLANK(Beladung!B719),"",SUMIFS(Beladung!$F$17:$F$1001,Beladung!$B$17:$B$1001,'Ergebnis (detailliert)'!B719))</f>
        <v/>
      </c>
      <c r="G719" s="67" t="str">
        <f>IF(ISBLANK(Beladung!B719),"",Beladung!F719)</f>
        <v/>
      </c>
      <c r="H719" s="88" t="str">
        <f>IF(ISBLANK(Beladung!B719),"",SUMIFS(Entladung!$D$17:$D$1001,Entladung!$B$17:$B$1001,'Ergebnis (detailliert)'!B719))</f>
        <v/>
      </c>
      <c r="I719" s="89" t="str">
        <f>IF(ISBLANK(Entladung!B719),"",Entladung!D719)</f>
        <v/>
      </c>
      <c r="J719" s="88" t="str">
        <f>IF(ISBLANK(Beladung!B719),"",SUMIFS(Entladung!$F$17:$F$1001,Entladung!$B$17:$B$1001,'Ergebnis (detailliert)'!$B$17:$B$300))</f>
        <v/>
      </c>
      <c r="K719" s="13" t="str">
        <f>IFERROR(IF(B719="","",J719*'Ergebnis (detailliert)'!G719/'Ergebnis (detailliert)'!F719),0)</f>
        <v/>
      </c>
      <c r="L719" s="56" t="str">
        <f t="shared" si="10"/>
        <v/>
      </c>
      <c r="M719" s="57" t="str">
        <f>IF(B719="","",IF(LOOKUP(B719,Stammdaten!$A$17:$A$1001,Stammdaten!$G$17:$G$1001)="Nein",0,IF(ISBLANK(Beladung!B719),"",ROUND(MIN(G719,K719)*-1,2))))</f>
        <v/>
      </c>
    </row>
    <row r="720" spans="1:13" x14ac:dyDescent="0.25">
      <c r="A720" s="142" t="str">
        <f>_xlfn.IFNA(VLOOKUP(B720,Stammdaten!$A$17:$B$300,2,FALSE),"")</f>
        <v/>
      </c>
      <c r="B720" s="125" t="str">
        <f>IF(Beladung!B720="","",Beladung!B720)</f>
        <v/>
      </c>
      <c r="C720" s="124" t="str">
        <f>IF(Beladung!C720="","",Beladung!C720)</f>
        <v/>
      </c>
      <c r="D720" s="87" t="str">
        <f>IF(ISBLANK(Beladung!B720),"",SUMIFS(Beladung!$D$17:$D$300,Beladung!$B$17:$B$300,B720))</f>
        <v/>
      </c>
      <c r="E720" s="66" t="str">
        <f>IF(ISBLANK(Beladung!B720),"",Beladung!D720)</f>
        <v/>
      </c>
      <c r="F720" s="88" t="str">
        <f>IF(ISBLANK(Beladung!B720),"",SUMIFS(Beladung!$F$17:$F$1001,Beladung!$B$17:$B$1001,'Ergebnis (detailliert)'!B720))</f>
        <v/>
      </c>
      <c r="G720" s="67" t="str">
        <f>IF(ISBLANK(Beladung!B720),"",Beladung!F720)</f>
        <v/>
      </c>
      <c r="H720" s="88" t="str">
        <f>IF(ISBLANK(Beladung!B720),"",SUMIFS(Entladung!$D$17:$D$1001,Entladung!$B$17:$B$1001,'Ergebnis (detailliert)'!B720))</f>
        <v/>
      </c>
      <c r="I720" s="89" t="str">
        <f>IF(ISBLANK(Entladung!B720),"",Entladung!D720)</f>
        <v/>
      </c>
      <c r="J720" s="88" t="str">
        <f>IF(ISBLANK(Beladung!B720),"",SUMIFS(Entladung!$F$17:$F$1001,Entladung!$B$17:$B$1001,'Ergebnis (detailliert)'!$B$17:$B$300))</f>
        <v/>
      </c>
      <c r="K720" s="13" t="str">
        <f>IFERROR(IF(B720="","",J720*'Ergebnis (detailliert)'!G720/'Ergebnis (detailliert)'!F720),0)</f>
        <v/>
      </c>
      <c r="L720" s="56" t="str">
        <f t="shared" si="10"/>
        <v/>
      </c>
      <c r="M720" s="57" t="str">
        <f>IF(B720="","",IF(LOOKUP(B720,Stammdaten!$A$17:$A$1001,Stammdaten!$G$17:$G$1001)="Nein",0,IF(ISBLANK(Beladung!B720),"",ROUND(MIN(G720,K720)*-1,2))))</f>
        <v/>
      </c>
    </row>
    <row r="721" spans="1:13" x14ac:dyDescent="0.25">
      <c r="A721" s="142" t="str">
        <f>_xlfn.IFNA(VLOOKUP(B721,Stammdaten!$A$17:$B$300,2,FALSE),"")</f>
        <v/>
      </c>
      <c r="B721" s="125" t="str">
        <f>IF(Beladung!B721="","",Beladung!B721)</f>
        <v/>
      </c>
      <c r="C721" s="124" t="str">
        <f>IF(Beladung!C721="","",Beladung!C721)</f>
        <v/>
      </c>
      <c r="D721" s="87" t="str">
        <f>IF(ISBLANK(Beladung!B721),"",SUMIFS(Beladung!$D$17:$D$300,Beladung!$B$17:$B$300,B721))</f>
        <v/>
      </c>
      <c r="E721" s="66" t="str">
        <f>IF(ISBLANK(Beladung!B721),"",Beladung!D721)</f>
        <v/>
      </c>
      <c r="F721" s="88" t="str">
        <f>IF(ISBLANK(Beladung!B721),"",SUMIFS(Beladung!$F$17:$F$1001,Beladung!$B$17:$B$1001,'Ergebnis (detailliert)'!B721))</f>
        <v/>
      </c>
      <c r="G721" s="67" t="str">
        <f>IF(ISBLANK(Beladung!B721),"",Beladung!F721)</f>
        <v/>
      </c>
      <c r="H721" s="88" t="str">
        <f>IF(ISBLANK(Beladung!B721),"",SUMIFS(Entladung!$D$17:$D$1001,Entladung!$B$17:$B$1001,'Ergebnis (detailliert)'!B721))</f>
        <v/>
      </c>
      <c r="I721" s="89" t="str">
        <f>IF(ISBLANK(Entladung!B721),"",Entladung!D721)</f>
        <v/>
      </c>
      <c r="J721" s="88" t="str">
        <f>IF(ISBLANK(Beladung!B721),"",SUMIFS(Entladung!$F$17:$F$1001,Entladung!$B$17:$B$1001,'Ergebnis (detailliert)'!$B$17:$B$300))</f>
        <v/>
      </c>
      <c r="K721" s="13" t="str">
        <f>IFERROR(IF(B721="","",J721*'Ergebnis (detailliert)'!G721/'Ergebnis (detailliert)'!F721),0)</f>
        <v/>
      </c>
      <c r="L721" s="56" t="str">
        <f t="shared" si="10"/>
        <v/>
      </c>
      <c r="M721" s="57" t="str">
        <f>IF(B721="","",IF(LOOKUP(B721,Stammdaten!$A$17:$A$1001,Stammdaten!$G$17:$G$1001)="Nein",0,IF(ISBLANK(Beladung!B721),"",ROUND(MIN(G721,K721)*-1,2))))</f>
        <v/>
      </c>
    </row>
    <row r="722" spans="1:13" x14ac:dyDescent="0.25">
      <c r="A722" s="142" t="str">
        <f>_xlfn.IFNA(VLOOKUP(B722,Stammdaten!$A$17:$B$300,2,FALSE),"")</f>
        <v/>
      </c>
      <c r="B722" s="125" t="str">
        <f>IF(Beladung!B722="","",Beladung!B722)</f>
        <v/>
      </c>
      <c r="C722" s="124" t="str">
        <f>IF(Beladung!C722="","",Beladung!C722)</f>
        <v/>
      </c>
      <c r="D722" s="87" t="str">
        <f>IF(ISBLANK(Beladung!B722),"",SUMIFS(Beladung!$D$17:$D$300,Beladung!$B$17:$B$300,B722))</f>
        <v/>
      </c>
      <c r="E722" s="66" t="str">
        <f>IF(ISBLANK(Beladung!B722),"",Beladung!D722)</f>
        <v/>
      </c>
      <c r="F722" s="88" t="str">
        <f>IF(ISBLANK(Beladung!B722),"",SUMIFS(Beladung!$F$17:$F$1001,Beladung!$B$17:$B$1001,'Ergebnis (detailliert)'!B722))</f>
        <v/>
      </c>
      <c r="G722" s="67" t="str">
        <f>IF(ISBLANK(Beladung!B722),"",Beladung!F722)</f>
        <v/>
      </c>
      <c r="H722" s="88" t="str">
        <f>IF(ISBLANK(Beladung!B722),"",SUMIFS(Entladung!$D$17:$D$1001,Entladung!$B$17:$B$1001,'Ergebnis (detailliert)'!B722))</f>
        <v/>
      </c>
      <c r="I722" s="89" t="str">
        <f>IF(ISBLANK(Entladung!B722),"",Entladung!D722)</f>
        <v/>
      </c>
      <c r="J722" s="88" t="str">
        <f>IF(ISBLANK(Beladung!B722),"",SUMIFS(Entladung!$F$17:$F$1001,Entladung!$B$17:$B$1001,'Ergebnis (detailliert)'!$B$17:$B$300))</f>
        <v/>
      </c>
      <c r="K722" s="13" t="str">
        <f>IFERROR(IF(B722="","",J722*'Ergebnis (detailliert)'!G722/'Ergebnis (detailliert)'!F722),0)</f>
        <v/>
      </c>
      <c r="L722" s="56" t="str">
        <f t="shared" ref="L722:L785" si="11">E722</f>
        <v/>
      </c>
      <c r="M722" s="57" t="str">
        <f>IF(B722="","",IF(LOOKUP(B722,Stammdaten!$A$17:$A$1001,Stammdaten!$G$17:$G$1001)="Nein",0,IF(ISBLANK(Beladung!B722),"",ROUND(MIN(G722,K722)*-1,2))))</f>
        <v/>
      </c>
    </row>
    <row r="723" spans="1:13" x14ac:dyDescent="0.25">
      <c r="A723" s="142" t="str">
        <f>_xlfn.IFNA(VLOOKUP(B723,Stammdaten!$A$17:$B$300,2,FALSE),"")</f>
        <v/>
      </c>
      <c r="B723" s="125" t="str">
        <f>IF(Beladung!B723="","",Beladung!B723)</f>
        <v/>
      </c>
      <c r="C723" s="124" t="str">
        <f>IF(Beladung!C723="","",Beladung!C723)</f>
        <v/>
      </c>
      <c r="D723" s="87" t="str">
        <f>IF(ISBLANK(Beladung!B723),"",SUMIFS(Beladung!$D$17:$D$300,Beladung!$B$17:$B$300,B723))</f>
        <v/>
      </c>
      <c r="E723" s="66" t="str">
        <f>IF(ISBLANK(Beladung!B723),"",Beladung!D723)</f>
        <v/>
      </c>
      <c r="F723" s="88" t="str">
        <f>IF(ISBLANK(Beladung!B723),"",SUMIFS(Beladung!$F$17:$F$1001,Beladung!$B$17:$B$1001,'Ergebnis (detailliert)'!B723))</f>
        <v/>
      </c>
      <c r="G723" s="67" t="str">
        <f>IF(ISBLANK(Beladung!B723),"",Beladung!F723)</f>
        <v/>
      </c>
      <c r="H723" s="88" t="str">
        <f>IF(ISBLANK(Beladung!B723),"",SUMIFS(Entladung!$D$17:$D$1001,Entladung!$B$17:$B$1001,'Ergebnis (detailliert)'!B723))</f>
        <v/>
      </c>
      <c r="I723" s="89" t="str">
        <f>IF(ISBLANK(Entladung!B723),"",Entladung!D723)</f>
        <v/>
      </c>
      <c r="J723" s="88" t="str">
        <f>IF(ISBLANK(Beladung!B723),"",SUMIFS(Entladung!$F$17:$F$1001,Entladung!$B$17:$B$1001,'Ergebnis (detailliert)'!$B$17:$B$300))</f>
        <v/>
      </c>
      <c r="K723" s="13" t="str">
        <f>IFERROR(IF(B723="","",J723*'Ergebnis (detailliert)'!G723/'Ergebnis (detailliert)'!F723),0)</f>
        <v/>
      </c>
      <c r="L723" s="56" t="str">
        <f t="shared" si="11"/>
        <v/>
      </c>
      <c r="M723" s="57" t="str">
        <f>IF(B723="","",IF(LOOKUP(B723,Stammdaten!$A$17:$A$1001,Stammdaten!$G$17:$G$1001)="Nein",0,IF(ISBLANK(Beladung!B723),"",ROUND(MIN(G723,K723)*-1,2))))</f>
        <v/>
      </c>
    </row>
    <row r="724" spans="1:13" x14ac:dyDescent="0.25">
      <c r="A724" s="142" t="str">
        <f>_xlfn.IFNA(VLOOKUP(B724,Stammdaten!$A$17:$B$300,2,FALSE),"")</f>
        <v/>
      </c>
      <c r="B724" s="125" t="str">
        <f>IF(Beladung!B724="","",Beladung!B724)</f>
        <v/>
      </c>
      <c r="C724" s="124" t="str">
        <f>IF(Beladung!C724="","",Beladung!C724)</f>
        <v/>
      </c>
      <c r="D724" s="87" t="str">
        <f>IF(ISBLANK(Beladung!B724),"",SUMIFS(Beladung!$D$17:$D$300,Beladung!$B$17:$B$300,B724))</f>
        <v/>
      </c>
      <c r="E724" s="66" t="str">
        <f>IF(ISBLANK(Beladung!B724),"",Beladung!D724)</f>
        <v/>
      </c>
      <c r="F724" s="88" t="str">
        <f>IF(ISBLANK(Beladung!B724),"",SUMIFS(Beladung!$F$17:$F$1001,Beladung!$B$17:$B$1001,'Ergebnis (detailliert)'!B724))</f>
        <v/>
      </c>
      <c r="G724" s="67" t="str">
        <f>IF(ISBLANK(Beladung!B724),"",Beladung!F724)</f>
        <v/>
      </c>
      <c r="H724" s="88" t="str">
        <f>IF(ISBLANK(Beladung!B724),"",SUMIFS(Entladung!$D$17:$D$1001,Entladung!$B$17:$B$1001,'Ergebnis (detailliert)'!B724))</f>
        <v/>
      </c>
      <c r="I724" s="89" t="str">
        <f>IF(ISBLANK(Entladung!B724),"",Entladung!D724)</f>
        <v/>
      </c>
      <c r="J724" s="88" t="str">
        <f>IF(ISBLANK(Beladung!B724),"",SUMIFS(Entladung!$F$17:$F$1001,Entladung!$B$17:$B$1001,'Ergebnis (detailliert)'!$B$17:$B$300))</f>
        <v/>
      </c>
      <c r="K724" s="13" t="str">
        <f>IFERROR(IF(B724="","",J724*'Ergebnis (detailliert)'!G724/'Ergebnis (detailliert)'!F724),0)</f>
        <v/>
      </c>
      <c r="L724" s="56" t="str">
        <f t="shared" si="11"/>
        <v/>
      </c>
      <c r="M724" s="57" t="str">
        <f>IF(B724="","",IF(LOOKUP(B724,Stammdaten!$A$17:$A$1001,Stammdaten!$G$17:$G$1001)="Nein",0,IF(ISBLANK(Beladung!B724),"",ROUND(MIN(G724,K724)*-1,2))))</f>
        <v/>
      </c>
    </row>
    <row r="725" spans="1:13" x14ac:dyDescent="0.25">
      <c r="A725" s="142" t="str">
        <f>_xlfn.IFNA(VLOOKUP(B725,Stammdaten!$A$17:$B$300,2,FALSE),"")</f>
        <v/>
      </c>
      <c r="B725" s="125" t="str">
        <f>IF(Beladung!B725="","",Beladung!B725)</f>
        <v/>
      </c>
      <c r="C725" s="124" t="str">
        <f>IF(Beladung!C725="","",Beladung!C725)</f>
        <v/>
      </c>
      <c r="D725" s="87" t="str">
        <f>IF(ISBLANK(Beladung!B725),"",SUMIFS(Beladung!$D$17:$D$300,Beladung!$B$17:$B$300,B725))</f>
        <v/>
      </c>
      <c r="E725" s="66" t="str">
        <f>IF(ISBLANK(Beladung!B725),"",Beladung!D725)</f>
        <v/>
      </c>
      <c r="F725" s="88" t="str">
        <f>IF(ISBLANK(Beladung!B725),"",SUMIFS(Beladung!$F$17:$F$1001,Beladung!$B$17:$B$1001,'Ergebnis (detailliert)'!B725))</f>
        <v/>
      </c>
      <c r="G725" s="67" t="str">
        <f>IF(ISBLANK(Beladung!B725),"",Beladung!F725)</f>
        <v/>
      </c>
      <c r="H725" s="88" t="str">
        <f>IF(ISBLANK(Beladung!B725),"",SUMIFS(Entladung!$D$17:$D$1001,Entladung!$B$17:$B$1001,'Ergebnis (detailliert)'!B725))</f>
        <v/>
      </c>
      <c r="I725" s="89" t="str">
        <f>IF(ISBLANK(Entladung!B725),"",Entladung!D725)</f>
        <v/>
      </c>
      <c r="J725" s="88" t="str">
        <f>IF(ISBLANK(Beladung!B725),"",SUMIFS(Entladung!$F$17:$F$1001,Entladung!$B$17:$B$1001,'Ergebnis (detailliert)'!$B$17:$B$300))</f>
        <v/>
      </c>
      <c r="K725" s="13" t="str">
        <f>IFERROR(IF(B725="","",J725*'Ergebnis (detailliert)'!G725/'Ergebnis (detailliert)'!F725),0)</f>
        <v/>
      </c>
      <c r="L725" s="56" t="str">
        <f t="shared" si="11"/>
        <v/>
      </c>
      <c r="M725" s="57" t="str">
        <f>IF(B725="","",IF(LOOKUP(B725,Stammdaten!$A$17:$A$1001,Stammdaten!$G$17:$G$1001)="Nein",0,IF(ISBLANK(Beladung!B725),"",ROUND(MIN(G725,K725)*-1,2))))</f>
        <v/>
      </c>
    </row>
    <row r="726" spans="1:13" x14ac:dyDescent="0.25">
      <c r="A726" s="142" t="str">
        <f>_xlfn.IFNA(VLOOKUP(B726,Stammdaten!$A$17:$B$300,2,FALSE),"")</f>
        <v/>
      </c>
      <c r="B726" s="125" t="str">
        <f>IF(Beladung!B726="","",Beladung!B726)</f>
        <v/>
      </c>
      <c r="C726" s="124" t="str">
        <f>IF(Beladung!C726="","",Beladung!C726)</f>
        <v/>
      </c>
      <c r="D726" s="87" t="str">
        <f>IF(ISBLANK(Beladung!B726),"",SUMIFS(Beladung!$D$17:$D$300,Beladung!$B$17:$B$300,B726))</f>
        <v/>
      </c>
      <c r="E726" s="66" t="str">
        <f>IF(ISBLANK(Beladung!B726),"",Beladung!D726)</f>
        <v/>
      </c>
      <c r="F726" s="88" t="str">
        <f>IF(ISBLANK(Beladung!B726),"",SUMIFS(Beladung!$F$17:$F$1001,Beladung!$B$17:$B$1001,'Ergebnis (detailliert)'!B726))</f>
        <v/>
      </c>
      <c r="G726" s="67" t="str">
        <f>IF(ISBLANK(Beladung!B726),"",Beladung!F726)</f>
        <v/>
      </c>
      <c r="H726" s="88" t="str">
        <f>IF(ISBLANK(Beladung!B726),"",SUMIFS(Entladung!$D$17:$D$1001,Entladung!$B$17:$B$1001,'Ergebnis (detailliert)'!B726))</f>
        <v/>
      </c>
      <c r="I726" s="89" t="str">
        <f>IF(ISBLANK(Entladung!B726),"",Entladung!D726)</f>
        <v/>
      </c>
      <c r="J726" s="88" t="str">
        <f>IF(ISBLANK(Beladung!B726),"",SUMIFS(Entladung!$F$17:$F$1001,Entladung!$B$17:$B$1001,'Ergebnis (detailliert)'!$B$17:$B$300))</f>
        <v/>
      </c>
      <c r="K726" s="13" t="str">
        <f>IFERROR(IF(B726="","",J726*'Ergebnis (detailliert)'!G726/'Ergebnis (detailliert)'!F726),0)</f>
        <v/>
      </c>
      <c r="L726" s="56" t="str">
        <f t="shared" si="11"/>
        <v/>
      </c>
      <c r="M726" s="57" t="str">
        <f>IF(B726="","",IF(LOOKUP(B726,Stammdaten!$A$17:$A$1001,Stammdaten!$G$17:$G$1001)="Nein",0,IF(ISBLANK(Beladung!B726),"",ROUND(MIN(G726,K726)*-1,2))))</f>
        <v/>
      </c>
    </row>
    <row r="727" spans="1:13" x14ac:dyDescent="0.25">
      <c r="A727" s="142" t="str">
        <f>_xlfn.IFNA(VLOOKUP(B727,Stammdaten!$A$17:$B$300,2,FALSE),"")</f>
        <v/>
      </c>
      <c r="B727" s="125" t="str">
        <f>IF(Beladung!B727="","",Beladung!B727)</f>
        <v/>
      </c>
      <c r="C727" s="124" t="str">
        <f>IF(Beladung!C727="","",Beladung!C727)</f>
        <v/>
      </c>
      <c r="D727" s="87" t="str">
        <f>IF(ISBLANK(Beladung!B727),"",SUMIFS(Beladung!$D$17:$D$300,Beladung!$B$17:$B$300,B727))</f>
        <v/>
      </c>
      <c r="E727" s="66" t="str">
        <f>IF(ISBLANK(Beladung!B727),"",Beladung!D727)</f>
        <v/>
      </c>
      <c r="F727" s="88" t="str">
        <f>IF(ISBLANK(Beladung!B727),"",SUMIFS(Beladung!$F$17:$F$1001,Beladung!$B$17:$B$1001,'Ergebnis (detailliert)'!B727))</f>
        <v/>
      </c>
      <c r="G727" s="67" t="str">
        <f>IF(ISBLANK(Beladung!B727),"",Beladung!F727)</f>
        <v/>
      </c>
      <c r="H727" s="88" t="str">
        <f>IF(ISBLANK(Beladung!B727),"",SUMIFS(Entladung!$D$17:$D$1001,Entladung!$B$17:$B$1001,'Ergebnis (detailliert)'!B727))</f>
        <v/>
      </c>
      <c r="I727" s="89" t="str">
        <f>IF(ISBLANK(Entladung!B727),"",Entladung!D727)</f>
        <v/>
      </c>
      <c r="J727" s="88" t="str">
        <f>IF(ISBLANK(Beladung!B727),"",SUMIFS(Entladung!$F$17:$F$1001,Entladung!$B$17:$B$1001,'Ergebnis (detailliert)'!$B$17:$B$300))</f>
        <v/>
      </c>
      <c r="K727" s="13" t="str">
        <f>IFERROR(IF(B727="","",J727*'Ergebnis (detailliert)'!G727/'Ergebnis (detailliert)'!F727),0)</f>
        <v/>
      </c>
      <c r="L727" s="56" t="str">
        <f t="shared" si="11"/>
        <v/>
      </c>
      <c r="M727" s="57" t="str">
        <f>IF(B727="","",IF(LOOKUP(B727,Stammdaten!$A$17:$A$1001,Stammdaten!$G$17:$G$1001)="Nein",0,IF(ISBLANK(Beladung!B727),"",ROUND(MIN(G727,K727)*-1,2))))</f>
        <v/>
      </c>
    </row>
    <row r="728" spans="1:13" x14ac:dyDescent="0.25">
      <c r="A728" s="142" t="str">
        <f>_xlfn.IFNA(VLOOKUP(B728,Stammdaten!$A$17:$B$300,2,FALSE),"")</f>
        <v/>
      </c>
      <c r="B728" s="125" t="str">
        <f>IF(Beladung!B728="","",Beladung!B728)</f>
        <v/>
      </c>
      <c r="C728" s="124" t="str">
        <f>IF(Beladung!C728="","",Beladung!C728)</f>
        <v/>
      </c>
      <c r="D728" s="87" t="str">
        <f>IF(ISBLANK(Beladung!B728),"",SUMIFS(Beladung!$D$17:$D$300,Beladung!$B$17:$B$300,B728))</f>
        <v/>
      </c>
      <c r="E728" s="66" t="str">
        <f>IF(ISBLANK(Beladung!B728),"",Beladung!D728)</f>
        <v/>
      </c>
      <c r="F728" s="88" t="str">
        <f>IF(ISBLANK(Beladung!B728),"",SUMIFS(Beladung!$F$17:$F$1001,Beladung!$B$17:$B$1001,'Ergebnis (detailliert)'!B728))</f>
        <v/>
      </c>
      <c r="G728" s="67" t="str">
        <f>IF(ISBLANK(Beladung!B728),"",Beladung!F728)</f>
        <v/>
      </c>
      <c r="H728" s="88" t="str">
        <f>IF(ISBLANK(Beladung!B728),"",SUMIFS(Entladung!$D$17:$D$1001,Entladung!$B$17:$B$1001,'Ergebnis (detailliert)'!B728))</f>
        <v/>
      </c>
      <c r="I728" s="89" t="str">
        <f>IF(ISBLANK(Entladung!B728),"",Entladung!D728)</f>
        <v/>
      </c>
      <c r="J728" s="88" t="str">
        <f>IF(ISBLANK(Beladung!B728),"",SUMIFS(Entladung!$F$17:$F$1001,Entladung!$B$17:$B$1001,'Ergebnis (detailliert)'!$B$17:$B$300))</f>
        <v/>
      </c>
      <c r="K728" s="13" t="str">
        <f>IFERROR(IF(B728="","",J728*'Ergebnis (detailliert)'!G728/'Ergebnis (detailliert)'!F728),0)</f>
        <v/>
      </c>
      <c r="L728" s="56" t="str">
        <f t="shared" si="11"/>
        <v/>
      </c>
      <c r="M728" s="57" t="str">
        <f>IF(B728="","",IF(LOOKUP(B728,Stammdaten!$A$17:$A$1001,Stammdaten!$G$17:$G$1001)="Nein",0,IF(ISBLANK(Beladung!B728),"",ROUND(MIN(G728,K728)*-1,2))))</f>
        <v/>
      </c>
    </row>
    <row r="729" spans="1:13" x14ac:dyDescent="0.25">
      <c r="A729" s="142" t="str">
        <f>_xlfn.IFNA(VLOOKUP(B729,Stammdaten!$A$17:$B$300,2,FALSE),"")</f>
        <v/>
      </c>
      <c r="B729" s="125" t="str">
        <f>IF(Beladung!B729="","",Beladung!B729)</f>
        <v/>
      </c>
      <c r="C729" s="124" t="str">
        <f>IF(Beladung!C729="","",Beladung!C729)</f>
        <v/>
      </c>
      <c r="D729" s="87" t="str">
        <f>IF(ISBLANK(Beladung!B729),"",SUMIFS(Beladung!$D$17:$D$300,Beladung!$B$17:$B$300,B729))</f>
        <v/>
      </c>
      <c r="E729" s="66" t="str">
        <f>IF(ISBLANK(Beladung!B729),"",Beladung!D729)</f>
        <v/>
      </c>
      <c r="F729" s="88" t="str">
        <f>IF(ISBLANK(Beladung!B729),"",SUMIFS(Beladung!$F$17:$F$1001,Beladung!$B$17:$B$1001,'Ergebnis (detailliert)'!B729))</f>
        <v/>
      </c>
      <c r="G729" s="67" t="str">
        <f>IF(ISBLANK(Beladung!B729),"",Beladung!F729)</f>
        <v/>
      </c>
      <c r="H729" s="88" t="str">
        <f>IF(ISBLANK(Beladung!B729),"",SUMIFS(Entladung!$D$17:$D$1001,Entladung!$B$17:$B$1001,'Ergebnis (detailliert)'!B729))</f>
        <v/>
      </c>
      <c r="I729" s="89" t="str">
        <f>IF(ISBLANK(Entladung!B729),"",Entladung!D729)</f>
        <v/>
      </c>
      <c r="J729" s="88" t="str">
        <f>IF(ISBLANK(Beladung!B729),"",SUMIFS(Entladung!$F$17:$F$1001,Entladung!$B$17:$B$1001,'Ergebnis (detailliert)'!$B$17:$B$300))</f>
        <v/>
      </c>
      <c r="K729" s="13" t="str">
        <f>IFERROR(IF(B729="","",J729*'Ergebnis (detailliert)'!G729/'Ergebnis (detailliert)'!F729),0)</f>
        <v/>
      </c>
      <c r="L729" s="56" t="str">
        <f t="shared" si="11"/>
        <v/>
      </c>
      <c r="M729" s="57" t="str">
        <f>IF(B729="","",IF(LOOKUP(B729,Stammdaten!$A$17:$A$1001,Stammdaten!$G$17:$G$1001)="Nein",0,IF(ISBLANK(Beladung!B729),"",ROUND(MIN(G729,K729)*-1,2))))</f>
        <v/>
      </c>
    </row>
    <row r="730" spans="1:13" x14ac:dyDescent="0.25">
      <c r="A730" s="142" t="str">
        <f>_xlfn.IFNA(VLOOKUP(B730,Stammdaten!$A$17:$B$300,2,FALSE),"")</f>
        <v/>
      </c>
      <c r="B730" s="125" t="str">
        <f>IF(Beladung!B730="","",Beladung!B730)</f>
        <v/>
      </c>
      <c r="C730" s="124" t="str">
        <f>IF(Beladung!C730="","",Beladung!C730)</f>
        <v/>
      </c>
      <c r="D730" s="87" t="str">
        <f>IF(ISBLANK(Beladung!B730),"",SUMIFS(Beladung!$D$17:$D$300,Beladung!$B$17:$B$300,B730))</f>
        <v/>
      </c>
      <c r="E730" s="66" t="str">
        <f>IF(ISBLANK(Beladung!B730),"",Beladung!D730)</f>
        <v/>
      </c>
      <c r="F730" s="88" t="str">
        <f>IF(ISBLANK(Beladung!B730),"",SUMIFS(Beladung!$F$17:$F$1001,Beladung!$B$17:$B$1001,'Ergebnis (detailliert)'!B730))</f>
        <v/>
      </c>
      <c r="G730" s="67" t="str">
        <f>IF(ISBLANK(Beladung!B730),"",Beladung!F730)</f>
        <v/>
      </c>
      <c r="H730" s="88" t="str">
        <f>IF(ISBLANK(Beladung!B730),"",SUMIFS(Entladung!$D$17:$D$1001,Entladung!$B$17:$B$1001,'Ergebnis (detailliert)'!B730))</f>
        <v/>
      </c>
      <c r="I730" s="89" t="str">
        <f>IF(ISBLANK(Entladung!B730),"",Entladung!D730)</f>
        <v/>
      </c>
      <c r="J730" s="88" t="str">
        <f>IF(ISBLANK(Beladung!B730),"",SUMIFS(Entladung!$F$17:$F$1001,Entladung!$B$17:$B$1001,'Ergebnis (detailliert)'!$B$17:$B$300))</f>
        <v/>
      </c>
      <c r="K730" s="13" t="str">
        <f>IFERROR(IF(B730="","",J730*'Ergebnis (detailliert)'!G730/'Ergebnis (detailliert)'!F730),0)</f>
        <v/>
      </c>
      <c r="L730" s="56" t="str">
        <f t="shared" si="11"/>
        <v/>
      </c>
      <c r="M730" s="57" t="str">
        <f>IF(B730="","",IF(LOOKUP(B730,Stammdaten!$A$17:$A$1001,Stammdaten!$G$17:$G$1001)="Nein",0,IF(ISBLANK(Beladung!B730),"",ROUND(MIN(G730,K730)*-1,2))))</f>
        <v/>
      </c>
    </row>
    <row r="731" spans="1:13" x14ac:dyDescent="0.25">
      <c r="A731" s="142" t="str">
        <f>_xlfn.IFNA(VLOOKUP(B731,Stammdaten!$A$17:$B$300,2,FALSE),"")</f>
        <v/>
      </c>
      <c r="B731" s="125" t="str">
        <f>IF(Beladung!B731="","",Beladung!B731)</f>
        <v/>
      </c>
      <c r="C731" s="124" t="str">
        <f>IF(Beladung!C731="","",Beladung!C731)</f>
        <v/>
      </c>
      <c r="D731" s="87" t="str">
        <f>IF(ISBLANK(Beladung!B731),"",SUMIFS(Beladung!$D$17:$D$300,Beladung!$B$17:$B$300,B731))</f>
        <v/>
      </c>
      <c r="E731" s="66" t="str">
        <f>IF(ISBLANK(Beladung!B731),"",Beladung!D731)</f>
        <v/>
      </c>
      <c r="F731" s="88" t="str">
        <f>IF(ISBLANK(Beladung!B731),"",SUMIFS(Beladung!$F$17:$F$1001,Beladung!$B$17:$B$1001,'Ergebnis (detailliert)'!B731))</f>
        <v/>
      </c>
      <c r="G731" s="67" t="str">
        <f>IF(ISBLANK(Beladung!B731),"",Beladung!F731)</f>
        <v/>
      </c>
      <c r="H731" s="88" t="str">
        <f>IF(ISBLANK(Beladung!B731),"",SUMIFS(Entladung!$D$17:$D$1001,Entladung!$B$17:$B$1001,'Ergebnis (detailliert)'!B731))</f>
        <v/>
      </c>
      <c r="I731" s="89" t="str">
        <f>IF(ISBLANK(Entladung!B731),"",Entladung!D731)</f>
        <v/>
      </c>
      <c r="J731" s="88" t="str">
        <f>IF(ISBLANK(Beladung!B731),"",SUMIFS(Entladung!$F$17:$F$1001,Entladung!$B$17:$B$1001,'Ergebnis (detailliert)'!$B$17:$B$300))</f>
        <v/>
      </c>
      <c r="K731" s="13" t="str">
        <f>IFERROR(IF(B731="","",J731*'Ergebnis (detailliert)'!G731/'Ergebnis (detailliert)'!F731),0)</f>
        <v/>
      </c>
      <c r="L731" s="56" t="str">
        <f t="shared" si="11"/>
        <v/>
      </c>
      <c r="M731" s="57" t="str">
        <f>IF(B731="","",IF(LOOKUP(B731,Stammdaten!$A$17:$A$1001,Stammdaten!$G$17:$G$1001)="Nein",0,IF(ISBLANK(Beladung!B731),"",ROUND(MIN(G731,K731)*-1,2))))</f>
        <v/>
      </c>
    </row>
    <row r="732" spans="1:13" x14ac:dyDescent="0.25">
      <c r="A732" s="142" t="str">
        <f>_xlfn.IFNA(VLOOKUP(B732,Stammdaten!$A$17:$B$300,2,FALSE),"")</f>
        <v/>
      </c>
      <c r="B732" s="125" t="str">
        <f>IF(Beladung!B732="","",Beladung!B732)</f>
        <v/>
      </c>
      <c r="C732" s="124" t="str">
        <f>IF(Beladung!C732="","",Beladung!C732)</f>
        <v/>
      </c>
      <c r="D732" s="87" t="str">
        <f>IF(ISBLANK(Beladung!B732),"",SUMIFS(Beladung!$D$17:$D$300,Beladung!$B$17:$B$300,B732))</f>
        <v/>
      </c>
      <c r="E732" s="66" t="str">
        <f>IF(ISBLANK(Beladung!B732),"",Beladung!D732)</f>
        <v/>
      </c>
      <c r="F732" s="88" t="str">
        <f>IF(ISBLANK(Beladung!B732),"",SUMIFS(Beladung!$F$17:$F$1001,Beladung!$B$17:$B$1001,'Ergebnis (detailliert)'!B732))</f>
        <v/>
      </c>
      <c r="G732" s="67" t="str">
        <f>IF(ISBLANK(Beladung!B732),"",Beladung!F732)</f>
        <v/>
      </c>
      <c r="H732" s="88" t="str">
        <f>IF(ISBLANK(Beladung!B732),"",SUMIFS(Entladung!$D$17:$D$1001,Entladung!$B$17:$B$1001,'Ergebnis (detailliert)'!B732))</f>
        <v/>
      </c>
      <c r="I732" s="89" t="str">
        <f>IF(ISBLANK(Entladung!B732),"",Entladung!D732)</f>
        <v/>
      </c>
      <c r="J732" s="88" t="str">
        <f>IF(ISBLANK(Beladung!B732),"",SUMIFS(Entladung!$F$17:$F$1001,Entladung!$B$17:$B$1001,'Ergebnis (detailliert)'!$B$17:$B$300))</f>
        <v/>
      </c>
      <c r="K732" s="13" t="str">
        <f>IFERROR(IF(B732="","",J732*'Ergebnis (detailliert)'!G732/'Ergebnis (detailliert)'!F732),0)</f>
        <v/>
      </c>
      <c r="L732" s="56" t="str">
        <f t="shared" si="11"/>
        <v/>
      </c>
      <c r="M732" s="57" t="str">
        <f>IF(B732="","",IF(LOOKUP(B732,Stammdaten!$A$17:$A$1001,Stammdaten!$G$17:$G$1001)="Nein",0,IF(ISBLANK(Beladung!B732),"",ROUND(MIN(G732,K732)*-1,2))))</f>
        <v/>
      </c>
    </row>
    <row r="733" spans="1:13" x14ac:dyDescent="0.25">
      <c r="A733" s="142" t="str">
        <f>_xlfn.IFNA(VLOOKUP(B733,Stammdaten!$A$17:$B$300,2,FALSE),"")</f>
        <v/>
      </c>
      <c r="B733" s="125" t="str">
        <f>IF(Beladung!B733="","",Beladung!B733)</f>
        <v/>
      </c>
      <c r="C733" s="124" t="str">
        <f>IF(Beladung!C733="","",Beladung!C733)</f>
        <v/>
      </c>
      <c r="D733" s="87" t="str">
        <f>IF(ISBLANK(Beladung!B733),"",SUMIFS(Beladung!$D$17:$D$300,Beladung!$B$17:$B$300,B733))</f>
        <v/>
      </c>
      <c r="E733" s="66" t="str">
        <f>IF(ISBLANK(Beladung!B733),"",Beladung!D733)</f>
        <v/>
      </c>
      <c r="F733" s="88" t="str">
        <f>IF(ISBLANK(Beladung!B733),"",SUMIFS(Beladung!$F$17:$F$1001,Beladung!$B$17:$B$1001,'Ergebnis (detailliert)'!B733))</f>
        <v/>
      </c>
      <c r="G733" s="67" t="str">
        <f>IF(ISBLANK(Beladung!B733),"",Beladung!F733)</f>
        <v/>
      </c>
      <c r="H733" s="88" t="str">
        <f>IF(ISBLANK(Beladung!B733),"",SUMIFS(Entladung!$D$17:$D$1001,Entladung!$B$17:$B$1001,'Ergebnis (detailliert)'!B733))</f>
        <v/>
      </c>
      <c r="I733" s="89" t="str">
        <f>IF(ISBLANK(Entladung!B733),"",Entladung!D733)</f>
        <v/>
      </c>
      <c r="J733" s="88" t="str">
        <f>IF(ISBLANK(Beladung!B733),"",SUMIFS(Entladung!$F$17:$F$1001,Entladung!$B$17:$B$1001,'Ergebnis (detailliert)'!$B$17:$B$300))</f>
        <v/>
      </c>
      <c r="K733" s="13" t="str">
        <f>IFERROR(IF(B733="","",J733*'Ergebnis (detailliert)'!G733/'Ergebnis (detailliert)'!F733),0)</f>
        <v/>
      </c>
      <c r="L733" s="56" t="str">
        <f t="shared" si="11"/>
        <v/>
      </c>
      <c r="M733" s="57" t="str">
        <f>IF(B733="","",IF(LOOKUP(B733,Stammdaten!$A$17:$A$1001,Stammdaten!$G$17:$G$1001)="Nein",0,IF(ISBLANK(Beladung!B733),"",ROUND(MIN(G733,K733)*-1,2))))</f>
        <v/>
      </c>
    </row>
    <row r="734" spans="1:13" x14ac:dyDescent="0.25">
      <c r="A734" s="142" t="str">
        <f>_xlfn.IFNA(VLOOKUP(B734,Stammdaten!$A$17:$B$300,2,FALSE),"")</f>
        <v/>
      </c>
      <c r="B734" s="125" t="str">
        <f>IF(Beladung!B734="","",Beladung!B734)</f>
        <v/>
      </c>
      <c r="C734" s="124" t="str">
        <f>IF(Beladung!C734="","",Beladung!C734)</f>
        <v/>
      </c>
      <c r="D734" s="87" t="str">
        <f>IF(ISBLANK(Beladung!B734),"",SUMIFS(Beladung!$D$17:$D$300,Beladung!$B$17:$B$300,B734))</f>
        <v/>
      </c>
      <c r="E734" s="66" t="str">
        <f>IF(ISBLANK(Beladung!B734),"",Beladung!D734)</f>
        <v/>
      </c>
      <c r="F734" s="88" t="str">
        <f>IF(ISBLANK(Beladung!B734),"",SUMIFS(Beladung!$F$17:$F$1001,Beladung!$B$17:$B$1001,'Ergebnis (detailliert)'!B734))</f>
        <v/>
      </c>
      <c r="G734" s="67" t="str">
        <f>IF(ISBLANK(Beladung!B734),"",Beladung!F734)</f>
        <v/>
      </c>
      <c r="H734" s="88" t="str">
        <f>IF(ISBLANK(Beladung!B734),"",SUMIFS(Entladung!$D$17:$D$1001,Entladung!$B$17:$B$1001,'Ergebnis (detailliert)'!B734))</f>
        <v/>
      </c>
      <c r="I734" s="89" t="str">
        <f>IF(ISBLANK(Entladung!B734),"",Entladung!D734)</f>
        <v/>
      </c>
      <c r="J734" s="88" t="str">
        <f>IF(ISBLANK(Beladung!B734),"",SUMIFS(Entladung!$F$17:$F$1001,Entladung!$B$17:$B$1001,'Ergebnis (detailliert)'!$B$17:$B$300))</f>
        <v/>
      </c>
      <c r="K734" s="13" t="str">
        <f>IFERROR(IF(B734="","",J734*'Ergebnis (detailliert)'!G734/'Ergebnis (detailliert)'!F734),0)</f>
        <v/>
      </c>
      <c r="L734" s="56" t="str">
        <f t="shared" si="11"/>
        <v/>
      </c>
      <c r="M734" s="57" t="str">
        <f>IF(B734="","",IF(LOOKUP(B734,Stammdaten!$A$17:$A$1001,Stammdaten!$G$17:$G$1001)="Nein",0,IF(ISBLANK(Beladung!B734),"",ROUND(MIN(G734,K734)*-1,2))))</f>
        <v/>
      </c>
    </row>
    <row r="735" spans="1:13" x14ac:dyDescent="0.25">
      <c r="A735" s="142" t="str">
        <f>_xlfn.IFNA(VLOOKUP(B735,Stammdaten!$A$17:$B$300,2,FALSE),"")</f>
        <v/>
      </c>
      <c r="B735" s="125" t="str">
        <f>IF(Beladung!B735="","",Beladung!B735)</f>
        <v/>
      </c>
      <c r="C735" s="124" t="str">
        <f>IF(Beladung!C735="","",Beladung!C735)</f>
        <v/>
      </c>
      <c r="D735" s="87" t="str">
        <f>IF(ISBLANK(Beladung!B735),"",SUMIFS(Beladung!$D$17:$D$300,Beladung!$B$17:$B$300,B735))</f>
        <v/>
      </c>
      <c r="E735" s="66" t="str">
        <f>IF(ISBLANK(Beladung!B735),"",Beladung!D735)</f>
        <v/>
      </c>
      <c r="F735" s="88" t="str">
        <f>IF(ISBLANK(Beladung!B735),"",SUMIFS(Beladung!$F$17:$F$1001,Beladung!$B$17:$B$1001,'Ergebnis (detailliert)'!B735))</f>
        <v/>
      </c>
      <c r="G735" s="67" t="str">
        <f>IF(ISBLANK(Beladung!B735),"",Beladung!F735)</f>
        <v/>
      </c>
      <c r="H735" s="88" t="str">
        <f>IF(ISBLANK(Beladung!B735),"",SUMIFS(Entladung!$D$17:$D$1001,Entladung!$B$17:$B$1001,'Ergebnis (detailliert)'!B735))</f>
        <v/>
      </c>
      <c r="I735" s="89" t="str">
        <f>IF(ISBLANK(Entladung!B735),"",Entladung!D735)</f>
        <v/>
      </c>
      <c r="J735" s="88" t="str">
        <f>IF(ISBLANK(Beladung!B735),"",SUMIFS(Entladung!$F$17:$F$1001,Entladung!$B$17:$B$1001,'Ergebnis (detailliert)'!$B$17:$B$300))</f>
        <v/>
      </c>
      <c r="K735" s="13" t="str">
        <f>IFERROR(IF(B735="","",J735*'Ergebnis (detailliert)'!G735/'Ergebnis (detailliert)'!F735),0)</f>
        <v/>
      </c>
      <c r="L735" s="56" t="str">
        <f t="shared" si="11"/>
        <v/>
      </c>
      <c r="M735" s="57" t="str">
        <f>IF(B735="","",IF(LOOKUP(B735,Stammdaten!$A$17:$A$1001,Stammdaten!$G$17:$G$1001)="Nein",0,IF(ISBLANK(Beladung!B735),"",ROUND(MIN(G735,K735)*-1,2))))</f>
        <v/>
      </c>
    </row>
    <row r="736" spans="1:13" x14ac:dyDescent="0.25">
      <c r="A736" s="142" t="str">
        <f>_xlfn.IFNA(VLOOKUP(B736,Stammdaten!$A$17:$B$300,2,FALSE),"")</f>
        <v/>
      </c>
      <c r="B736" s="125" t="str">
        <f>IF(Beladung!B736="","",Beladung!B736)</f>
        <v/>
      </c>
      <c r="C736" s="124" t="str">
        <f>IF(Beladung!C736="","",Beladung!C736)</f>
        <v/>
      </c>
      <c r="D736" s="87" t="str">
        <f>IF(ISBLANK(Beladung!B736),"",SUMIFS(Beladung!$D$17:$D$300,Beladung!$B$17:$B$300,B736))</f>
        <v/>
      </c>
      <c r="E736" s="66" t="str">
        <f>IF(ISBLANK(Beladung!B736),"",Beladung!D736)</f>
        <v/>
      </c>
      <c r="F736" s="88" t="str">
        <f>IF(ISBLANK(Beladung!B736),"",SUMIFS(Beladung!$F$17:$F$1001,Beladung!$B$17:$B$1001,'Ergebnis (detailliert)'!B736))</f>
        <v/>
      </c>
      <c r="G736" s="67" t="str">
        <f>IF(ISBLANK(Beladung!B736),"",Beladung!F736)</f>
        <v/>
      </c>
      <c r="H736" s="88" t="str">
        <f>IF(ISBLANK(Beladung!B736),"",SUMIFS(Entladung!$D$17:$D$1001,Entladung!$B$17:$B$1001,'Ergebnis (detailliert)'!B736))</f>
        <v/>
      </c>
      <c r="I736" s="89" t="str">
        <f>IF(ISBLANK(Entladung!B736),"",Entladung!D736)</f>
        <v/>
      </c>
      <c r="J736" s="88" t="str">
        <f>IF(ISBLANK(Beladung!B736),"",SUMIFS(Entladung!$F$17:$F$1001,Entladung!$B$17:$B$1001,'Ergebnis (detailliert)'!$B$17:$B$300))</f>
        <v/>
      </c>
      <c r="K736" s="13" t="str">
        <f>IFERROR(IF(B736="","",J736*'Ergebnis (detailliert)'!G736/'Ergebnis (detailliert)'!F736),0)</f>
        <v/>
      </c>
      <c r="L736" s="56" t="str">
        <f t="shared" si="11"/>
        <v/>
      </c>
      <c r="M736" s="57" t="str">
        <f>IF(B736="","",IF(LOOKUP(B736,Stammdaten!$A$17:$A$1001,Stammdaten!$G$17:$G$1001)="Nein",0,IF(ISBLANK(Beladung!B736),"",ROUND(MIN(G736,K736)*-1,2))))</f>
        <v/>
      </c>
    </row>
    <row r="737" spans="1:13" x14ac:dyDescent="0.25">
      <c r="A737" s="142" t="str">
        <f>_xlfn.IFNA(VLOOKUP(B737,Stammdaten!$A$17:$B$300,2,FALSE),"")</f>
        <v/>
      </c>
      <c r="B737" s="125" t="str">
        <f>IF(Beladung!B737="","",Beladung!B737)</f>
        <v/>
      </c>
      <c r="C737" s="124" t="str">
        <f>IF(Beladung!C737="","",Beladung!C737)</f>
        <v/>
      </c>
      <c r="D737" s="87" t="str">
        <f>IF(ISBLANK(Beladung!B737),"",SUMIFS(Beladung!$D$17:$D$300,Beladung!$B$17:$B$300,B737))</f>
        <v/>
      </c>
      <c r="E737" s="66" t="str">
        <f>IF(ISBLANK(Beladung!B737),"",Beladung!D737)</f>
        <v/>
      </c>
      <c r="F737" s="88" t="str">
        <f>IF(ISBLANK(Beladung!B737),"",SUMIFS(Beladung!$F$17:$F$1001,Beladung!$B$17:$B$1001,'Ergebnis (detailliert)'!B737))</f>
        <v/>
      </c>
      <c r="G737" s="67" t="str">
        <f>IF(ISBLANK(Beladung!B737),"",Beladung!F737)</f>
        <v/>
      </c>
      <c r="H737" s="88" t="str">
        <f>IF(ISBLANK(Beladung!B737),"",SUMIFS(Entladung!$D$17:$D$1001,Entladung!$B$17:$B$1001,'Ergebnis (detailliert)'!B737))</f>
        <v/>
      </c>
      <c r="I737" s="89" t="str">
        <f>IF(ISBLANK(Entladung!B737),"",Entladung!D737)</f>
        <v/>
      </c>
      <c r="J737" s="88" t="str">
        <f>IF(ISBLANK(Beladung!B737),"",SUMIFS(Entladung!$F$17:$F$1001,Entladung!$B$17:$B$1001,'Ergebnis (detailliert)'!$B$17:$B$300))</f>
        <v/>
      </c>
      <c r="K737" s="13" t="str">
        <f>IFERROR(IF(B737="","",J737*'Ergebnis (detailliert)'!G737/'Ergebnis (detailliert)'!F737),0)</f>
        <v/>
      </c>
      <c r="L737" s="56" t="str">
        <f t="shared" si="11"/>
        <v/>
      </c>
      <c r="M737" s="57" t="str">
        <f>IF(B737="","",IF(LOOKUP(B737,Stammdaten!$A$17:$A$1001,Stammdaten!$G$17:$G$1001)="Nein",0,IF(ISBLANK(Beladung!B737),"",ROUND(MIN(G737,K737)*-1,2))))</f>
        <v/>
      </c>
    </row>
    <row r="738" spans="1:13" x14ac:dyDescent="0.25">
      <c r="A738" s="142" t="str">
        <f>_xlfn.IFNA(VLOOKUP(B738,Stammdaten!$A$17:$B$300,2,FALSE),"")</f>
        <v/>
      </c>
      <c r="B738" s="125" t="str">
        <f>IF(Beladung!B738="","",Beladung!B738)</f>
        <v/>
      </c>
      <c r="C738" s="124" t="str">
        <f>IF(Beladung!C738="","",Beladung!C738)</f>
        <v/>
      </c>
      <c r="D738" s="87" t="str">
        <f>IF(ISBLANK(Beladung!B738),"",SUMIFS(Beladung!$D$17:$D$300,Beladung!$B$17:$B$300,B738))</f>
        <v/>
      </c>
      <c r="E738" s="66" t="str">
        <f>IF(ISBLANK(Beladung!B738),"",Beladung!D738)</f>
        <v/>
      </c>
      <c r="F738" s="88" t="str">
        <f>IF(ISBLANK(Beladung!B738),"",SUMIFS(Beladung!$F$17:$F$1001,Beladung!$B$17:$B$1001,'Ergebnis (detailliert)'!B738))</f>
        <v/>
      </c>
      <c r="G738" s="67" t="str">
        <f>IF(ISBLANK(Beladung!B738),"",Beladung!F738)</f>
        <v/>
      </c>
      <c r="H738" s="88" t="str">
        <f>IF(ISBLANK(Beladung!B738),"",SUMIFS(Entladung!$D$17:$D$1001,Entladung!$B$17:$B$1001,'Ergebnis (detailliert)'!B738))</f>
        <v/>
      </c>
      <c r="I738" s="89" t="str">
        <f>IF(ISBLANK(Entladung!B738),"",Entladung!D738)</f>
        <v/>
      </c>
      <c r="J738" s="88" t="str">
        <f>IF(ISBLANK(Beladung!B738),"",SUMIFS(Entladung!$F$17:$F$1001,Entladung!$B$17:$B$1001,'Ergebnis (detailliert)'!$B$17:$B$300))</f>
        <v/>
      </c>
      <c r="K738" s="13" t="str">
        <f>IFERROR(IF(B738="","",J738*'Ergebnis (detailliert)'!G738/'Ergebnis (detailliert)'!F738),0)</f>
        <v/>
      </c>
      <c r="L738" s="56" t="str">
        <f t="shared" si="11"/>
        <v/>
      </c>
      <c r="M738" s="57" t="str">
        <f>IF(B738="","",IF(LOOKUP(B738,Stammdaten!$A$17:$A$1001,Stammdaten!$G$17:$G$1001)="Nein",0,IF(ISBLANK(Beladung!B738),"",ROUND(MIN(G738,K738)*-1,2))))</f>
        <v/>
      </c>
    </row>
    <row r="739" spans="1:13" x14ac:dyDescent="0.25">
      <c r="A739" s="142" t="str">
        <f>_xlfn.IFNA(VLOOKUP(B739,Stammdaten!$A$17:$B$300,2,FALSE),"")</f>
        <v/>
      </c>
      <c r="B739" s="125" t="str">
        <f>IF(Beladung!B739="","",Beladung!B739)</f>
        <v/>
      </c>
      <c r="C739" s="124" t="str">
        <f>IF(Beladung!C739="","",Beladung!C739)</f>
        <v/>
      </c>
      <c r="D739" s="87" t="str">
        <f>IF(ISBLANK(Beladung!B739),"",SUMIFS(Beladung!$D$17:$D$300,Beladung!$B$17:$B$300,B739))</f>
        <v/>
      </c>
      <c r="E739" s="66" t="str">
        <f>IF(ISBLANK(Beladung!B739),"",Beladung!D739)</f>
        <v/>
      </c>
      <c r="F739" s="88" t="str">
        <f>IF(ISBLANK(Beladung!B739),"",SUMIFS(Beladung!$F$17:$F$1001,Beladung!$B$17:$B$1001,'Ergebnis (detailliert)'!B739))</f>
        <v/>
      </c>
      <c r="G739" s="67" t="str">
        <f>IF(ISBLANK(Beladung!B739),"",Beladung!F739)</f>
        <v/>
      </c>
      <c r="H739" s="88" t="str">
        <f>IF(ISBLANK(Beladung!B739),"",SUMIFS(Entladung!$D$17:$D$1001,Entladung!$B$17:$B$1001,'Ergebnis (detailliert)'!B739))</f>
        <v/>
      </c>
      <c r="I739" s="89" t="str">
        <f>IF(ISBLANK(Entladung!B739),"",Entladung!D739)</f>
        <v/>
      </c>
      <c r="J739" s="88" t="str">
        <f>IF(ISBLANK(Beladung!B739),"",SUMIFS(Entladung!$F$17:$F$1001,Entladung!$B$17:$B$1001,'Ergebnis (detailliert)'!$B$17:$B$300))</f>
        <v/>
      </c>
      <c r="K739" s="13" t="str">
        <f>IFERROR(IF(B739="","",J739*'Ergebnis (detailliert)'!G739/'Ergebnis (detailliert)'!F739),0)</f>
        <v/>
      </c>
      <c r="L739" s="56" t="str">
        <f t="shared" si="11"/>
        <v/>
      </c>
      <c r="M739" s="57" t="str">
        <f>IF(B739="","",IF(LOOKUP(B739,Stammdaten!$A$17:$A$1001,Stammdaten!$G$17:$G$1001)="Nein",0,IF(ISBLANK(Beladung!B739),"",ROUND(MIN(G739,K739)*-1,2))))</f>
        <v/>
      </c>
    </row>
    <row r="740" spans="1:13" x14ac:dyDescent="0.25">
      <c r="A740" s="142" t="str">
        <f>_xlfn.IFNA(VLOOKUP(B740,Stammdaten!$A$17:$B$300,2,FALSE),"")</f>
        <v/>
      </c>
      <c r="B740" s="125" t="str">
        <f>IF(Beladung!B740="","",Beladung!B740)</f>
        <v/>
      </c>
      <c r="C740" s="124" t="str">
        <f>IF(Beladung!C740="","",Beladung!C740)</f>
        <v/>
      </c>
      <c r="D740" s="87" t="str">
        <f>IF(ISBLANK(Beladung!B740),"",SUMIFS(Beladung!$D$17:$D$300,Beladung!$B$17:$B$300,B740))</f>
        <v/>
      </c>
      <c r="E740" s="66" t="str">
        <f>IF(ISBLANK(Beladung!B740),"",Beladung!D740)</f>
        <v/>
      </c>
      <c r="F740" s="88" t="str">
        <f>IF(ISBLANK(Beladung!B740),"",SUMIFS(Beladung!$F$17:$F$1001,Beladung!$B$17:$B$1001,'Ergebnis (detailliert)'!B740))</f>
        <v/>
      </c>
      <c r="G740" s="67" t="str">
        <f>IF(ISBLANK(Beladung!B740),"",Beladung!F740)</f>
        <v/>
      </c>
      <c r="H740" s="88" t="str">
        <f>IF(ISBLANK(Beladung!B740),"",SUMIFS(Entladung!$D$17:$D$1001,Entladung!$B$17:$B$1001,'Ergebnis (detailliert)'!B740))</f>
        <v/>
      </c>
      <c r="I740" s="89" t="str">
        <f>IF(ISBLANK(Entladung!B740),"",Entladung!D740)</f>
        <v/>
      </c>
      <c r="J740" s="88" t="str">
        <f>IF(ISBLANK(Beladung!B740),"",SUMIFS(Entladung!$F$17:$F$1001,Entladung!$B$17:$B$1001,'Ergebnis (detailliert)'!$B$17:$B$300))</f>
        <v/>
      </c>
      <c r="K740" s="13" t="str">
        <f>IFERROR(IF(B740="","",J740*'Ergebnis (detailliert)'!G740/'Ergebnis (detailliert)'!F740),0)</f>
        <v/>
      </c>
      <c r="L740" s="56" t="str">
        <f t="shared" si="11"/>
        <v/>
      </c>
      <c r="M740" s="57" t="str">
        <f>IF(B740="","",IF(LOOKUP(B740,Stammdaten!$A$17:$A$1001,Stammdaten!$G$17:$G$1001)="Nein",0,IF(ISBLANK(Beladung!B740),"",ROUND(MIN(G740,K740)*-1,2))))</f>
        <v/>
      </c>
    </row>
    <row r="741" spans="1:13" x14ac:dyDescent="0.25">
      <c r="A741" s="142" t="str">
        <f>_xlfn.IFNA(VLOOKUP(B741,Stammdaten!$A$17:$B$300,2,FALSE),"")</f>
        <v/>
      </c>
      <c r="B741" s="125" t="str">
        <f>IF(Beladung!B741="","",Beladung!B741)</f>
        <v/>
      </c>
      <c r="C741" s="124" t="str">
        <f>IF(Beladung!C741="","",Beladung!C741)</f>
        <v/>
      </c>
      <c r="D741" s="87" t="str">
        <f>IF(ISBLANK(Beladung!B741),"",SUMIFS(Beladung!$D$17:$D$300,Beladung!$B$17:$B$300,B741))</f>
        <v/>
      </c>
      <c r="E741" s="66" t="str">
        <f>IF(ISBLANK(Beladung!B741),"",Beladung!D741)</f>
        <v/>
      </c>
      <c r="F741" s="88" t="str">
        <f>IF(ISBLANK(Beladung!B741),"",SUMIFS(Beladung!$F$17:$F$1001,Beladung!$B$17:$B$1001,'Ergebnis (detailliert)'!B741))</f>
        <v/>
      </c>
      <c r="G741" s="67" t="str">
        <f>IF(ISBLANK(Beladung!B741),"",Beladung!F741)</f>
        <v/>
      </c>
      <c r="H741" s="88" t="str">
        <f>IF(ISBLANK(Beladung!B741),"",SUMIFS(Entladung!$D$17:$D$1001,Entladung!$B$17:$B$1001,'Ergebnis (detailliert)'!B741))</f>
        <v/>
      </c>
      <c r="I741" s="89" t="str">
        <f>IF(ISBLANK(Entladung!B741),"",Entladung!D741)</f>
        <v/>
      </c>
      <c r="J741" s="88" t="str">
        <f>IF(ISBLANK(Beladung!B741),"",SUMIFS(Entladung!$F$17:$F$1001,Entladung!$B$17:$B$1001,'Ergebnis (detailliert)'!$B$17:$B$300))</f>
        <v/>
      </c>
      <c r="K741" s="13" t="str">
        <f>IFERROR(IF(B741="","",J741*'Ergebnis (detailliert)'!G741/'Ergebnis (detailliert)'!F741),0)</f>
        <v/>
      </c>
      <c r="L741" s="56" t="str">
        <f t="shared" si="11"/>
        <v/>
      </c>
      <c r="M741" s="57" t="str">
        <f>IF(B741="","",IF(LOOKUP(B741,Stammdaten!$A$17:$A$1001,Stammdaten!$G$17:$G$1001)="Nein",0,IF(ISBLANK(Beladung!B741),"",ROUND(MIN(G741,K741)*-1,2))))</f>
        <v/>
      </c>
    </row>
    <row r="742" spans="1:13" x14ac:dyDescent="0.25">
      <c r="A742" s="142" t="str">
        <f>_xlfn.IFNA(VLOOKUP(B742,Stammdaten!$A$17:$B$300,2,FALSE),"")</f>
        <v/>
      </c>
      <c r="B742" s="125" t="str">
        <f>IF(Beladung!B742="","",Beladung!B742)</f>
        <v/>
      </c>
      <c r="C742" s="124" t="str">
        <f>IF(Beladung!C742="","",Beladung!C742)</f>
        <v/>
      </c>
      <c r="D742" s="87" t="str">
        <f>IF(ISBLANK(Beladung!B742),"",SUMIFS(Beladung!$D$17:$D$300,Beladung!$B$17:$B$300,B742))</f>
        <v/>
      </c>
      <c r="E742" s="66" t="str">
        <f>IF(ISBLANK(Beladung!B742),"",Beladung!D742)</f>
        <v/>
      </c>
      <c r="F742" s="88" t="str">
        <f>IF(ISBLANK(Beladung!B742),"",SUMIFS(Beladung!$F$17:$F$1001,Beladung!$B$17:$B$1001,'Ergebnis (detailliert)'!B742))</f>
        <v/>
      </c>
      <c r="G742" s="67" t="str">
        <f>IF(ISBLANK(Beladung!B742),"",Beladung!F742)</f>
        <v/>
      </c>
      <c r="H742" s="88" t="str">
        <f>IF(ISBLANK(Beladung!B742),"",SUMIFS(Entladung!$D$17:$D$1001,Entladung!$B$17:$B$1001,'Ergebnis (detailliert)'!B742))</f>
        <v/>
      </c>
      <c r="I742" s="89" t="str">
        <f>IF(ISBLANK(Entladung!B742),"",Entladung!D742)</f>
        <v/>
      </c>
      <c r="J742" s="88" t="str">
        <f>IF(ISBLANK(Beladung!B742),"",SUMIFS(Entladung!$F$17:$F$1001,Entladung!$B$17:$B$1001,'Ergebnis (detailliert)'!$B$17:$B$300))</f>
        <v/>
      </c>
      <c r="K742" s="13" t="str">
        <f>IFERROR(IF(B742="","",J742*'Ergebnis (detailliert)'!G742/'Ergebnis (detailliert)'!F742),0)</f>
        <v/>
      </c>
      <c r="L742" s="56" t="str">
        <f t="shared" si="11"/>
        <v/>
      </c>
      <c r="M742" s="57" t="str">
        <f>IF(B742="","",IF(LOOKUP(B742,Stammdaten!$A$17:$A$1001,Stammdaten!$G$17:$G$1001)="Nein",0,IF(ISBLANK(Beladung!B742),"",ROUND(MIN(G742,K742)*-1,2))))</f>
        <v/>
      </c>
    </row>
    <row r="743" spans="1:13" x14ac:dyDescent="0.25">
      <c r="A743" s="142" t="str">
        <f>_xlfn.IFNA(VLOOKUP(B743,Stammdaten!$A$17:$B$300,2,FALSE),"")</f>
        <v/>
      </c>
      <c r="B743" s="125" t="str">
        <f>IF(Beladung!B743="","",Beladung!B743)</f>
        <v/>
      </c>
      <c r="C743" s="124" t="str">
        <f>IF(Beladung!C743="","",Beladung!C743)</f>
        <v/>
      </c>
      <c r="D743" s="87" t="str">
        <f>IF(ISBLANK(Beladung!B743),"",SUMIFS(Beladung!$D$17:$D$300,Beladung!$B$17:$B$300,B743))</f>
        <v/>
      </c>
      <c r="E743" s="66" t="str">
        <f>IF(ISBLANK(Beladung!B743),"",Beladung!D743)</f>
        <v/>
      </c>
      <c r="F743" s="88" t="str">
        <f>IF(ISBLANK(Beladung!B743),"",SUMIFS(Beladung!$F$17:$F$1001,Beladung!$B$17:$B$1001,'Ergebnis (detailliert)'!B743))</f>
        <v/>
      </c>
      <c r="G743" s="67" t="str">
        <f>IF(ISBLANK(Beladung!B743),"",Beladung!F743)</f>
        <v/>
      </c>
      <c r="H743" s="88" t="str">
        <f>IF(ISBLANK(Beladung!B743),"",SUMIFS(Entladung!$D$17:$D$1001,Entladung!$B$17:$B$1001,'Ergebnis (detailliert)'!B743))</f>
        <v/>
      </c>
      <c r="I743" s="89" t="str">
        <f>IF(ISBLANK(Entladung!B743),"",Entladung!D743)</f>
        <v/>
      </c>
      <c r="J743" s="88" t="str">
        <f>IF(ISBLANK(Beladung!B743),"",SUMIFS(Entladung!$F$17:$F$1001,Entladung!$B$17:$B$1001,'Ergebnis (detailliert)'!$B$17:$B$300))</f>
        <v/>
      </c>
      <c r="K743" s="13" t="str">
        <f>IFERROR(IF(B743="","",J743*'Ergebnis (detailliert)'!G743/'Ergebnis (detailliert)'!F743),0)</f>
        <v/>
      </c>
      <c r="L743" s="56" t="str">
        <f t="shared" si="11"/>
        <v/>
      </c>
      <c r="M743" s="57" t="str">
        <f>IF(B743="","",IF(LOOKUP(B743,Stammdaten!$A$17:$A$1001,Stammdaten!$G$17:$G$1001)="Nein",0,IF(ISBLANK(Beladung!B743),"",ROUND(MIN(G743,K743)*-1,2))))</f>
        <v/>
      </c>
    </row>
    <row r="744" spans="1:13" x14ac:dyDescent="0.25">
      <c r="A744" s="142" t="str">
        <f>_xlfn.IFNA(VLOOKUP(B744,Stammdaten!$A$17:$B$300,2,FALSE),"")</f>
        <v/>
      </c>
      <c r="B744" s="125" t="str">
        <f>IF(Beladung!B744="","",Beladung!B744)</f>
        <v/>
      </c>
      <c r="C744" s="124" t="str">
        <f>IF(Beladung!C744="","",Beladung!C744)</f>
        <v/>
      </c>
      <c r="D744" s="87" t="str">
        <f>IF(ISBLANK(Beladung!B744),"",SUMIFS(Beladung!$D$17:$D$300,Beladung!$B$17:$B$300,B744))</f>
        <v/>
      </c>
      <c r="E744" s="66" t="str">
        <f>IF(ISBLANK(Beladung!B744),"",Beladung!D744)</f>
        <v/>
      </c>
      <c r="F744" s="88" t="str">
        <f>IF(ISBLANK(Beladung!B744),"",SUMIFS(Beladung!$F$17:$F$1001,Beladung!$B$17:$B$1001,'Ergebnis (detailliert)'!B744))</f>
        <v/>
      </c>
      <c r="G744" s="67" t="str">
        <f>IF(ISBLANK(Beladung!B744),"",Beladung!F744)</f>
        <v/>
      </c>
      <c r="H744" s="88" t="str">
        <f>IF(ISBLANK(Beladung!B744),"",SUMIFS(Entladung!$D$17:$D$1001,Entladung!$B$17:$B$1001,'Ergebnis (detailliert)'!B744))</f>
        <v/>
      </c>
      <c r="I744" s="89" t="str">
        <f>IF(ISBLANK(Entladung!B744),"",Entladung!D744)</f>
        <v/>
      </c>
      <c r="J744" s="88" t="str">
        <f>IF(ISBLANK(Beladung!B744),"",SUMIFS(Entladung!$F$17:$F$1001,Entladung!$B$17:$B$1001,'Ergebnis (detailliert)'!$B$17:$B$300))</f>
        <v/>
      </c>
      <c r="K744" s="13" t="str">
        <f>IFERROR(IF(B744="","",J744*'Ergebnis (detailliert)'!G744/'Ergebnis (detailliert)'!F744),0)</f>
        <v/>
      </c>
      <c r="L744" s="56" t="str">
        <f t="shared" si="11"/>
        <v/>
      </c>
      <c r="M744" s="57" t="str">
        <f>IF(B744="","",IF(LOOKUP(B744,Stammdaten!$A$17:$A$1001,Stammdaten!$G$17:$G$1001)="Nein",0,IF(ISBLANK(Beladung!B744),"",ROUND(MIN(G744,K744)*-1,2))))</f>
        <v/>
      </c>
    </row>
    <row r="745" spans="1:13" x14ac:dyDescent="0.25">
      <c r="A745" s="142" t="str">
        <f>_xlfn.IFNA(VLOOKUP(B745,Stammdaten!$A$17:$B$300,2,FALSE),"")</f>
        <v/>
      </c>
      <c r="B745" s="125" t="str">
        <f>IF(Beladung!B745="","",Beladung!B745)</f>
        <v/>
      </c>
      <c r="C745" s="124" t="str">
        <f>IF(Beladung!C745="","",Beladung!C745)</f>
        <v/>
      </c>
      <c r="D745" s="87" t="str">
        <f>IF(ISBLANK(Beladung!B745),"",SUMIFS(Beladung!$D$17:$D$300,Beladung!$B$17:$B$300,B745))</f>
        <v/>
      </c>
      <c r="E745" s="66" t="str">
        <f>IF(ISBLANK(Beladung!B745),"",Beladung!D745)</f>
        <v/>
      </c>
      <c r="F745" s="88" t="str">
        <f>IF(ISBLANK(Beladung!B745),"",SUMIFS(Beladung!$F$17:$F$1001,Beladung!$B$17:$B$1001,'Ergebnis (detailliert)'!B745))</f>
        <v/>
      </c>
      <c r="G745" s="67" t="str">
        <f>IF(ISBLANK(Beladung!B745),"",Beladung!F745)</f>
        <v/>
      </c>
      <c r="H745" s="88" t="str">
        <f>IF(ISBLANK(Beladung!B745),"",SUMIFS(Entladung!$D$17:$D$1001,Entladung!$B$17:$B$1001,'Ergebnis (detailliert)'!B745))</f>
        <v/>
      </c>
      <c r="I745" s="89" t="str">
        <f>IF(ISBLANK(Entladung!B745),"",Entladung!D745)</f>
        <v/>
      </c>
      <c r="J745" s="88" t="str">
        <f>IF(ISBLANK(Beladung!B745),"",SUMIFS(Entladung!$F$17:$F$1001,Entladung!$B$17:$B$1001,'Ergebnis (detailliert)'!$B$17:$B$300))</f>
        <v/>
      </c>
      <c r="K745" s="13" t="str">
        <f>IFERROR(IF(B745="","",J745*'Ergebnis (detailliert)'!G745/'Ergebnis (detailliert)'!F745),0)</f>
        <v/>
      </c>
      <c r="L745" s="56" t="str">
        <f t="shared" si="11"/>
        <v/>
      </c>
      <c r="M745" s="57" t="str">
        <f>IF(B745="","",IF(LOOKUP(B745,Stammdaten!$A$17:$A$1001,Stammdaten!$G$17:$G$1001)="Nein",0,IF(ISBLANK(Beladung!B745),"",ROUND(MIN(G745,K745)*-1,2))))</f>
        <v/>
      </c>
    </row>
    <row r="746" spans="1:13" x14ac:dyDescent="0.25">
      <c r="A746" s="142" t="str">
        <f>_xlfn.IFNA(VLOOKUP(B746,Stammdaten!$A$17:$B$300,2,FALSE),"")</f>
        <v/>
      </c>
      <c r="B746" s="125" t="str">
        <f>IF(Beladung!B746="","",Beladung!B746)</f>
        <v/>
      </c>
      <c r="C746" s="124" t="str">
        <f>IF(Beladung!C746="","",Beladung!C746)</f>
        <v/>
      </c>
      <c r="D746" s="87" t="str">
        <f>IF(ISBLANK(Beladung!B746),"",SUMIFS(Beladung!$D$17:$D$300,Beladung!$B$17:$B$300,B746))</f>
        <v/>
      </c>
      <c r="E746" s="66" t="str">
        <f>IF(ISBLANK(Beladung!B746),"",Beladung!D746)</f>
        <v/>
      </c>
      <c r="F746" s="88" t="str">
        <f>IF(ISBLANK(Beladung!B746),"",SUMIFS(Beladung!$F$17:$F$1001,Beladung!$B$17:$B$1001,'Ergebnis (detailliert)'!B746))</f>
        <v/>
      </c>
      <c r="G746" s="67" t="str">
        <f>IF(ISBLANK(Beladung!B746),"",Beladung!F746)</f>
        <v/>
      </c>
      <c r="H746" s="88" t="str">
        <f>IF(ISBLANK(Beladung!B746),"",SUMIFS(Entladung!$D$17:$D$1001,Entladung!$B$17:$B$1001,'Ergebnis (detailliert)'!B746))</f>
        <v/>
      </c>
      <c r="I746" s="89" t="str">
        <f>IF(ISBLANK(Entladung!B746),"",Entladung!D746)</f>
        <v/>
      </c>
      <c r="J746" s="88" t="str">
        <f>IF(ISBLANK(Beladung!B746),"",SUMIFS(Entladung!$F$17:$F$1001,Entladung!$B$17:$B$1001,'Ergebnis (detailliert)'!$B$17:$B$300))</f>
        <v/>
      </c>
      <c r="K746" s="13" t="str">
        <f>IFERROR(IF(B746="","",J746*'Ergebnis (detailliert)'!G746/'Ergebnis (detailliert)'!F746),0)</f>
        <v/>
      </c>
      <c r="L746" s="56" t="str">
        <f t="shared" si="11"/>
        <v/>
      </c>
      <c r="M746" s="57" t="str">
        <f>IF(B746="","",IF(LOOKUP(B746,Stammdaten!$A$17:$A$1001,Stammdaten!$G$17:$G$1001)="Nein",0,IF(ISBLANK(Beladung!B746),"",ROUND(MIN(G746,K746)*-1,2))))</f>
        <v/>
      </c>
    </row>
    <row r="747" spans="1:13" x14ac:dyDescent="0.25">
      <c r="A747" s="142" t="str">
        <f>_xlfn.IFNA(VLOOKUP(B747,Stammdaten!$A$17:$B$300,2,FALSE),"")</f>
        <v/>
      </c>
      <c r="B747" s="125" t="str">
        <f>IF(Beladung!B747="","",Beladung!B747)</f>
        <v/>
      </c>
      <c r="C747" s="124" t="str">
        <f>IF(Beladung!C747="","",Beladung!C747)</f>
        <v/>
      </c>
      <c r="D747" s="87" t="str">
        <f>IF(ISBLANK(Beladung!B747),"",SUMIFS(Beladung!$D$17:$D$300,Beladung!$B$17:$B$300,B747))</f>
        <v/>
      </c>
      <c r="E747" s="66" t="str">
        <f>IF(ISBLANK(Beladung!B747),"",Beladung!D747)</f>
        <v/>
      </c>
      <c r="F747" s="88" t="str">
        <f>IF(ISBLANK(Beladung!B747),"",SUMIFS(Beladung!$F$17:$F$1001,Beladung!$B$17:$B$1001,'Ergebnis (detailliert)'!B747))</f>
        <v/>
      </c>
      <c r="G747" s="67" t="str">
        <f>IF(ISBLANK(Beladung!B747),"",Beladung!F747)</f>
        <v/>
      </c>
      <c r="H747" s="88" t="str">
        <f>IF(ISBLANK(Beladung!B747),"",SUMIFS(Entladung!$D$17:$D$1001,Entladung!$B$17:$B$1001,'Ergebnis (detailliert)'!B747))</f>
        <v/>
      </c>
      <c r="I747" s="89" t="str">
        <f>IF(ISBLANK(Entladung!B747),"",Entladung!D747)</f>
        <v/>
      </c>
      <c r="J747" s="88" t="str">
        <f>IF(ISBLANK(Beladung!B747),"",SUMIFS(Entladung!$F$17:$F$1001,Entladung!$B$17:$B$1001,'Ergebnis (detailliert)'!$B$17:$B$300))</f>
        <v/>
      </c>
      <c r="K747" s="13" t="str">
        <f>IFERROR(IF(B747="","",J747*'Ergebnis (detailliert)'!G747/'Ergebnis (detailliert)'!F747),0)</f>
        <v/>
      </c>
      <c r="L747" s="56" t="str">
        <f t="shared" si="11"/>
        <v/>
      </c>
      <c r="M747" s="57" t="str">
        <f>IF(B747="","",IF(LOOKUP(B747,Stammdaten!$A$17:$A$1001,Stammdaten!$G$17:$G$1001)="Nein",0,IF(ISBLANK(Beladung!B747),"",ROUND(MIN(G747,K747)*-1,2))))</f>
        <v/>
      </c>
    </row>
    <row r="748" spans="1:13" x14ac:dyDescent="0.25">
      <c r="A748" s="142" t="str">
        <f>_xlfn.IFNA(VLOOKUP(B748,Stammdaten!$A$17:$B$300,2,FALSE),"")</f>
        <v/>
      </c>
      <c r="B748" s="125" t="str">
        <f>IF(Beladung!B748="","",Beladung!B748)</f>
        <v/>
      </c>
      <c r="C748" s="124" t="str">
        <f>IF(Beladung!C748="","",Beladung!C748)</f>
        <v/>
      </c>
      <c r="D748" s="87" t="str">
        <f>IF(ISBLANK(Beladung!B748),"",SUMIFS(Beladung!$D$17:$D$300,Beladung!$B$17:$B$300,B748))</f>
        <v/>
      </c>
      <c r="E748" s="66" t="str">
        <f>IF(ISBLANK(Beladung!B748),"",Beladung!D748)</f>
        <v/>
      </c>
      <c r="F748" s="88" t="str">
        <f>IF(ISBLANK(Beladung!B748),"",SUMIFS(Beladung!$F$17:$F$1001,Beladung!$B$17:$B$1001,'Ergebnis (detailliert)'!B748))</f>
        <v/>
      </c>
      <c r="G748" s="67" t="str">
        <f>IF(ISBLANK(Beladung!B748),"",Beladung!F748)</f>
        <v/>
      </c>
      <c r="H748" s="88" t="str">
        <f>IF(ISBLANK(Beladung!B748),"",SUMIFS(Entladung!$D$17:$D$1001,Entladung!$B$17:$B$1001,'Ergebnis (detailliert)'!B748))</f>
        <v/>
      </c>
      <c r="I748" s="89" t="str">
        <f>IF(ISBLANK(Entladung!B748),"",Entladung!D748)</f>
        <v/>
      </c>
      <c r="J748" s="88" t="str">
        <f>IF(ISBLANK(Beladung!B748),"",SUMIFS(Entladung!$F$17:$F$1001,Entladung!$B$17:$B$1001,'Ergebnis (detailliert)'!$B$17:$B$300))</f>
        <v/>
      </c>
      <c r="K748" s="13" t="str">
        <f>IFERROR(IF(B748="","",J748*'Ergebnis (detailliert)'!G748/'Ergebnis (detailliert)'!F748),0)</f>
        <v/>
      </c>
      <c r="L748" s="56" t="str">
        <f t="shared" si="11"/>
        <v/>
      </c>
      <c r="M748" s="57" t="str">
        <f>IF(B748="","",IF(LOOKUP(B748,Stammdaten!$A$17:$A$1001,Stammdaten!$G$17:$G$1001)="Nein",0,IF(ISBLANK(Beladung!B748),"",ROUND(MIN(G748,K748)*-1,2))))</f>
        <v/>
      </c>
    </row>
    <row r="749" spans="1:13" x14ac:dyDescent="0.25">
      <c r="A749" s="142" t="str">
        <f>_xlfn.IFNA(VLOOKUP(B749,Stammdaten!$A$17:$B$300,2,FALSE),"")</f>
        <v/>
      </c>
      <c r="B749" s="125" t="str">
        <f>IF(Beladung!B749="","",Beladung!B749)</f>
        <v/>
      </c>
      <c r="C749" s="124" t="str">
        <f>IF(Beladung!C749="","",Beladung!C749)</f>
        <v/>
      </c>
      <c r="D749" s="87" t="str">
        <f>IF(ISBLANK(Beladung!B749),"",SUMIFS(Beladung!$D$17:$D$300,Beladung!$B$17:$B$300,B749))</f>
        <v/>
      </c>
      <c r="E749" s="66" t="str">
        <f>IF(ISBLANK(Beladung!B749),"",Beladung!D749)</f>
        <v/>
      </c>
      <c r="F749" s="88" t="str">
        <f>IF(ISBLANK(Beladung!B749),"",SUMIFS(Beladung!$F$17:$F$1001,Beladung!$B$17:$B$1001,'Ergebnis (detailliert)'!B749))</f>
        <v/>
      </c>
      <c r="G749" s="67" t="str">
        <f>IF(ISBLANK(Beladung!B749),"",Beladung!F749)</f>
        <v/>
      </c>
      <c r="H749" s="88" t="str">
        <f>IF(ISBLANK(Beladung!B749),"",SUMIFS(Entladung!$D$17:$D$1001,Entladung!$B$17:$B$1001,'Ergebnis (detailliert)'!B749))</f>
        <v/>
      </c>
      <c r="I749" s="89" t="str">
        <f>IF(ISBLANK(Entladung!B749),"",Entladung!D749)</f>
        <v/>
      </c>
      <c r="J749" s="88" t="str">
        <f>IF(ISBLANK(Beladung!B749),"",SUMIFS(Entladung!$F$17:$F$1001,Entladung!$B$17:$B$1001,'Ergebnis (detailliert)'!$B$17:$B$300))</f>
        <v/>
      </c>
      <c r="K749" s="13" t="str">
        <f>IFERROR(IF(B749="","",J749*'Ergebnis (detailliert)'!G749/'Ergebnis (detailliert)'!F749),0)</f>
        <v/>
      </c>
      <c r="L749" s="56" t="str">
        <f t="shared" si="11"/>
        <v/>
      </c>
      <c r="M749" s="57" t="str">
        <f>IF(B749="","",IF(LOOKUP(B749,Stammdaten!$A$17:$A$1001,Stammdaten!$G$17:$G$1001)="Nein",0,IF(ISBLANK(Beladung!B749),"",ROUND(MIN(G749,K749)*-1,2))))</f>
        <v/>
      </c>
    </row>
    <row r="750" spans="1:13" x14ac:dyDescent="0.25">
      <c r="A750" s="142" t="str">
        <f>_xlfn.IFNA(VLOOKUP(B750,Stammdaten!$A$17:$B$300,2,FALSE),"")</f>
        <v/>
      </c>
      <c r="B750" s="125" t="str">
        <f>IF(Beladung!B750="","",Beladung!B750)</f>
        <v/>
      </c>
      <c r="C750" s="124" t="str">
        <f>IF(Beladung!C750="","",Beladung!C750)</f>
        <v/>
      </c>
      <c r="D750" s="87" t="str">
        <f>IF(ISBLANK(Beladung!B750),"",SUMIFS(Beladung!$D$17:$D$300,Beladung!$B$17:$B$300,B750))</f>
        <v/>
      </c>
      <c r="E750" s="66" t="str">
        <f>IF(ISBLANK(Beladung!B750),"",Beladung!D750)</f>
        <v/>
      </c>
      <c r="F750" s="88" t="str">
        <f>IF(ISBLANK(Beladung!B750),"",SUMIFS(Beladung!$F$17:$F$1001,Beladung!$B$17:$B$1001,'Ergebnis (detailliert)'!B750))</f>
        <v/>
      </c>
      <c r="G750" s="67" t="str">
        <f>IF(ISBLANK(Beladung!B750),"",Beladung!F750)</f>
        <v/>
      </c>
      <c r="H750" s="88" t="str">
        <f>IF(ISBLANK(Beladung!B750),"",SUMIFS(Entladung!$D$17:$D$1001,Entladung!$B$17:$B$1001,'Ergebnis (detailliert)'!B750))</f>
        <v/>
      </c>
      <c r="I750" s="89" t="str">
        <f>IF(ISBLANK(Entladung!B750),"",Entladung!D750)</f>
        <v/>
      </c>
      <c r="J750" s="88" t="str">
        <f>IF(ISBLANK(Beladung!B750),"",SUMIFS(Entladung!$F$17:$F$1001,Entladung!$B$17:$B$1001,'Ergebnis (detailliert)'!$B$17:$B$300))</f>
        <v/>
      </c>
      <c r="K750" s="13" t="str">
        <f>IFERROR(IF(B750="","",J750*'Ergebnis (detailliert)'!G750/'Ergebnis (detailliert)'!F750),0)</f>
        <v/>
      </c>
      <c r="L750" s="56" t="str">
        <f t="shared" si="11"/>
        <v/>
      </c>
      <c r="M750" s="57" t="str">
        <f>IF(B750="","",IF(LOOKUP(B750,Stammdaten!$A$17:$A$1001,Stammdaten!$G$17:$G$1001)="Nein",0,IF(ISBLANK(Beladung!B750),"",ROUND(MIN(G750,K750)*-1,2))))</f>
        <v/>
      </c>
    </row>
    <row r="751" spans="1:13" x14ac:dyDescent="0.25">
      <c r="A751" s="142" t="str">
        <f>_xlfn.IFNA(VLOOKUP(B751,Stammdaten!$A$17:$B$300,2,FALSE),"")</f>
        <v/>
      </c>
      <c r="B751" s="125" t="str">
        <f>IF(Beladung!B751="","",Beladung!B751)</f>
        <v/>
      </c>
      <c r="C751" s="124" t="str">
        <f>IF(Beladung!C751="","",Beladung!C751)</f>
        <v/>
      </c>
      <c r="D751" s="87" t="str">
        <f>IF(ISBLANK(Beladung!B751),"",SUMIFS(Beladung!$D$17:$D$300,Beladung!$B$17:$B$300,B751))</f>
        <v/>
      </c>
      <c r="E751" s="66" t="str">
        <f>IF(ISBLANK(Beladung!B751),"",Beladung!D751)</f>
        <v/>
      </c>
      <c r="F751" s="88" t="str">
        <f>IF(ISBLANK(Beladung!B751),"",SUMIFS(Beladung!$F$17:$F$1001,Beladung!$B$17:$B$1001,'Ergebnis (detailliert)'!B751))</f>
        <v/>
      </c>
      <c r="G751" s="67" t="str">
        <f>IF(ISBLANK(Beladung!B751),"",Beladung!F751)</f>
        <v/>
      </c>
      <c r="H751" s="88" t="str">
        <f>IF(ISBLANK(Beladung!B751),"",SUMIFS(Entladung!$D$17:$D$1001,Entladung!$B$17:$B$1001,'Ergebnis (detailliert)'!B751))</f>
        <v/>
      </c>
      <c r="I751" s="89" t="str">
        <f>IF(ISBLANK(Entladung!B751),"",Entladung!D751)</f>
        <v/>
      </c>
      <c r="J751" s="88" t="str">
        <f>IF(ISBLANK(Beladung!B751),"",SUMIFS(Entladung!$F$17:$F$1001,Entladung!$B$17:$B$1001,'Ergebnis (detailliert)'!$B$17:$B$300))</f>
        <v/>
      </c>
      <c r="K751" s="13" t="str">
        <f>IFERROR(IF(B751="","",J751*'Ergebnis (detailliert)'!G751/'Ergebnis (detailliert)'!F751),0)</f>
        <v/>
      </c>
      <c r="L751" s="56" t="str">
        <f t="shared" si="11"/>
        <v/>
      </c>
      <c r="M751" s="57" t="str">
        <f>IF(B751="","",IF(LOOKUP(B751,Stammdaten!$A$17:$A$1001,Stammdaten!$G$17:$G$1001)="Nein",0,IF(ISBLANK(Beladung!B751),"",ROUND(MIN(G751,K751)*-1,2))))</f>
        <v/>
      </c>
    </row>
    <row r="752" spans="1:13" x14ac:dyDescent="0.25">
      <c r="A752" s="142" t="str">
        <f>_xlfn.IFNA(VLOOKUP(B752,Stammdaten!$A$17:$B$300,2,FALSE),"")</f>
        <v/>
      </c>
      <c r="B752" s="125" t="str">
        <f>IF(Beladung!B752="","",Beladung!B752)</f>
        <v/>
      </c>
      <c r="C752" s="124" t="str">
        <f>IF(Beladung!C752="","",Beladung!C752)</f>
        <v/>
      </c>
      <c r="D752" s="87" t="str">
        <f>IF(ISBLANK(Beladung!B752),"",SUMIFS(Beladung!$D$17:$D$300,Beladung!$B$17:$B$300,B752))</f>
        <v/>
      </c>
      <c r="E752" s="66" t="str">
        <f>IF(ISBLANK(Beladung!B752),"",Beladung!D752)</f>
        <v/>
      </c>
      <c r="F752" s="88" t="str">
        <f>IF(ISBLANK(Beladung!B752),"",SUMIFS(Beladung!$F$17:$F$1001,Beladung!$B$17:$B$1001,'Ergebnis (detailliert)'!B752))</f>
        <v/>
      </c>
      <c r="G752" s="67" t="str">
        <f>IF(ISBLANK(Beladung!B752),"",Beladung!F752)</f>
        <v/>
      </c>
      <c r="H752" s="88" t="str">
        <f>IF(ISBLANK(Beladung!B752),"",SUMIFS(Entladung!$D$17:$D$1001,Entladung!$B$17:$B$1001,'Ergebnis (detailliert)'!B752))</f>
        <v/>
      </c>
      <c r="I752" s="89" t="str">
        <f>IF(ISBLANK(Entladung!B752),"",Entladung!D752)</f>
        <v/>
      </c>
      <c r="J752" s="88" t="str">
        <f>IF(ISBLANK(Beladung!B752),"",SUMIFS(Entladung!$F$17:$F$1001,Entladung!$B$17:$B$1001,'Ergebnis (detailliert)'!$B$17:$B$300))</f>
        <v/>
      </c>
      <c r="K752" s="13" t="str">
        <f>IFERROR(IF(B752="","",J752*'Ergebnis (detailliert)'!G752/'Ergebnis (detailliert)'!F752),0)</f>
        <v/>
      </c>
      <c r="L752" s="56" t="str">
        <f t="shared" si="11"/>
        <v/>
      </c>
      <c r="M752" s="57" t="str">
        <f>IF(B752="","",IF(LOOKUP(B752,Stammdaten!$A$17:$A$1001,Stammdaten!$G$17:$G$1001)="Nein",0,IF(ISBLANK(Beladung!B752),"",ROUND(MIN(G752,K752)*-1,2))))</f>
        <v/>
      </c>
    </row>
    <row r="753" spans="1:13" x14ac:dyDescent="0.25">
      <c r="A753" s="142" t="str">
        <f>_xlfn.IFNA(VLOOKUP(B753,Stammdaten!$A$17:$B$300,2,FALSE),"")</f>
        <v/>
      </c>
      <c r="B753" s="125" t="str">
        <f>IF(Beladung!B753="","",Beladung!B753)</f>
        <v/>
      </c>
      <c r="C753" s="124" t="str">
        <f>IF(Beladung!C753="","",Beladung!C753)</f>
        <v/>
      </c>
      <c r="D753" s="87" t="str">
        <f>IF(ISBLANK(Beladung!B753),"",SUMIFS(Beladung!$D$17:$D$300,Beladung!$B$17:$B$300,B753))</f>
        <v/>
      </c>
      <c r="E753" s="66" t="str">
        <f>IF(ISBLANK(Beladung!B753),"",Beladung!D753)</f>
        <v/>
      </c>
      <c r="F753" s="88" t="str">
        <f>IF(ISBLANK(Beladung!B753),"",SUMIFS(Beladung!$F$17:$F$1001,Beladung!$B$17:$B$1001,'Ergebnis (detailliert)'!B753))</f>
        <v/>
      </c>
      <c r="G753" s="67" t="str">
        <f>IF(ISBLANK(Beladung!B753),"",Beladung!F753)</f>
        <v/>
      </c>
      <c r="H753" s="88" t="str">
        <f>IF(ISBLANK(Beladung!B753),"",SUMIFS(Entladung!$D$17:$D$1001,Entladung!$B$17:$B$1001,'Ergebnis (detailliert)'!B753))</f>
        <v/>
      </c>
      <c r="I753" s="89" t="str">
        <f>IF(ISBLANK(Entladung!B753),"",Entladung!D753)</f>
        <v/>
      </c>
      <c r="J753" s="88" t="str">
        <f>IF(ISBLANK(Beladung!B753),"",SUMIFS(Entladung!$F$17:$F$1001,Entladung!$B$17:$B$1001,'Ergebnis (detailliert)'!$B$17:$B$300))</f>
        <v/>
      </c>
      <c r="K753" s="13" t="str">
        <f>IFERROR(IF(B753="","",J753*'Ergebnis (detailliert)'!G753/'Ergebnis (detailliert)'!F753),0)</f>
        <v/>
      </c>
      <c r="L753" s="56" t="str">
        <f t="shared" si="11"/>
        <v/>
      </c>
      <c r="M753" s="57" t="str">
        <f>IF(B753="","",IF(LOOKUP(B753,Stammdaten!$A$17:$A$1001,Stammdaten!$G$17:$G$1001)="Nein",0,IF(ISBLANK(Beladung!B753),"",ROUND(MIN(G753,K753)*-1,2))))</f>
        <v/>
      </c>
    </row>
    <row r="754" spans="1:13" x14ac:dyDescent="0.25">
      <c r="A754" s="142" t="str">
        <f>_xlfn.IFNA(VLOOKUP(B754,Stammdaten!$A$17:$B$300,2,FALSE),"")</f>
        <v/>
      </c>
      <c r="B754" s="125" t="str">
        <f>IF(Beladung!B754="","",Beladung!B754)</f>
        <v/>
      </c>
      <c r="C754" s="124" t="str">
        <f>IF(Beladung!C754="","",Beladung!C754)</f>
        <v/>
      </c>
      <c r="D754" s="87" t="str">
        <f>IF(ISBLANK(Beladung!B754),"",SUMIFS(Beladung!$D$17:$D$300,Beladung!$B$17:$B$300,B754))</f>
        <v/>
      </c>
      <c r="E754" s="66" t="str">
        <f>IF(ISBLANK(Beladung!B754),"",Beladung!D754)</f>
        <v/>
      </c>
      <c r="F754" s="88" t="str">
        <f>IF(ISBLANK(Beladung!B754),"",SUMIFS(Beladung!$F$17:$F$1001,Beladung!$B$17:$B$1001,'Ergebnis (detailliert)'!B754))</f>
        <v/>
      </c>
      <c r="G754" s="67" t="str">
        <f>IF(ISBLANK(Beladung!B754),"",Beladung!F754)</f>
        <v/>
      </c>
      <c r="H754" s="88" t="str">
        <f>IF(ISBLANK(Beladung!B754),"",SUMIFS(Entladung!$D$17:$D$1001,Entladung!$B$17:$B$1001,'Ergebnis (detailliert)'!B754))</f>
        <v/>
      </c>
      <c r="I754" s="89" t="str">
        <f>IF(ISBLANK(Entladung!B754),"",Entladung!D754)</f>
        <v/>
      </c>
      <c r="J754" s="88" t="str">
        <f>IF(ISBLANK(Beladung!B754),"",SUMIFS(Entladung!$F$17:$F$1001,Entladung!$B$17:$B$1001,'Ergebnis (detailliert)'!$B$17:$B$300))</f>
        <v/>
      </c>
      <c r="K754" s="13" t="str">
        <f>IFERROR(IF(B754="","",J754*'Ergebnis (detailliert)'!G754/'Ergebnis (detailliert)'!F754),0)</f>
        <v/>
      </c>
      <c r="L754" s="56" t="str">
        <f t="shared" si="11"/>
        <v/>
      </c>
      <c r="M754" s="57" t="str">
        <f>IF(B754="","",IF(LOOKUP(B754,Stammdaten!$A$17:$A$1001,Stammdaten!$G$17:$G$1001)="Nein",0,IF(ISBLANK(Beladung!B754),"",ROUND(MIN(G754,K754)*-1,2))))</f>
        <v/>
      </c>
    </row>
    <row r="755" spans="1:13" x14ac:dyDescent="0.25">
      <c r="A755" s="142" t="str">
        <f>_xlfn.IFNA(VLOOKUP(B755,Stammdaten!$A$17:$B$300,2,FALSE),"")</f>
        <v/>
      </c>
      <c r="B755" s="125" t="str">
        <f>IF(Beladung!B755="","",Beladung!B755)</f>
        <v/>
      </c>
      <c r="C755" s="124" t="str">
        <f>IF(Beladung!C755="","",Beladung!C755)</f>
        <v/>
      </c>
      <c r="D755" s="87" t="str">
        <f>IF(ISBLANK(Beladung!B755),"",SUMIFS(Beladung!$D$17:$D$300,Beladung!$B$17:$B$300,B755))</f>
        <v/>
      </c>
      <c r="E755" s="66" t="str">
        <f>IF(ISBLANK(Beladung!B755),"",Beladung!D755)</f>
        <v/>
      </c>
      <c r="F755" s="88" t="str">
        <f>IF(ISBLANK(Beladung!B755),"",SUMIFS(Beladung!$F$17:$F$1001,Beladung!$B$17:$B$1001,'Ergebnis (detailliert)'!B755))</f>
        <v/>
      </c>
      <c r="G755" s="67" t="str">
        <f>IF(ISBLANK(Beladung!B755),"",Beladung!F755)</f>
        <v/>
      </c>
      <c r="H755" s="88" t="str">
        <f>IF(ISBLANK(Beladung!B755),"",SUMIFS(Entladung!$D$17:$D$1001,Entladung!$B$17:$B$1001,'Ergebnis (detailliert)'!B755))</f>
        <v/>
      </c>
      <c r="I755" s="89" t="str">
        <f>IF(ISBLANK(Entladung!B755),"",Entladung!D755)</f>
        <v/>
      </c>
      <c r="J755" s="88" t="str">
        <f>IF(ISBLANK(Beladung!B755),"",SUMIFS(Entladung!$F$17:$F$1001,Entladung!$B$17:$B$1001,'Ergebnis (detailliert)'!$B$17:$B$300))</f>
        <v/>
      </c>
      <c r="K755" s="13" t="str">
        <f>IFERROR(IF(B755="","",J755*'Ergebnis (detailliert)'!G755/'Ergebnis (detailliert)'!F755),0)</f>
        <v/>
      </c>
      <c r="L755" s="56" t="str">
        <f t="shared" si="11"/>
        <v/>
      </c>
      <c r="M755" s="57" t="str">
        <f>IF(B755="","",IF(LOOKUP(B755,Stammdaten!$A$17:$A$1001,Stammdaten!$G$17:$G$1001)="Nein",0,IF(ISBLANK(Beladung!B755),"",ROUND(MIN(G755,K755)*-1,2))))</f>
        <v/>
      </c>
    </row>
    <row r="756" spans="1:13" x14ac:dyDescent="0.25">
      <c r="A756" s="142" t="str">
        <f>_xlfn.IFNA(VLOOKUP(B756,Stammdaten!$A$17:$B$300,2,FALSE),"")</f>
        <v/>
      </c>
      <c r="B756" s="125" t="str">
        <f>IF(Beladung!B756="","",Beladung!B756)</f>
        <v/>
      </c>
      <c r="C756" s="124" t="str">
        <f>IF(Beladung!C756="","",Beladung!C756)</f>
        <v/>
      </c>
      <c r="D756" s="87" t="str">
        <f>IF(ISBLANK(Beladung!B756),"",SUMIFS(Beladung!$D$17:$D$300,Beladung!$B$17:$B$300,B756))</f>
        <v/>
      </c>
      <c r="E756" s="66" t="str">
        <f>IF(ISBLANK(Beladung!B756),"",Beladung!D756)</f>
        <v/>
      </c>
      <c r="F756" s="88" t="str">
        <f>IF(ISBLANK(Beladung!B756),"",SUMIFS(Beladung!$F$17:$F$1001,Beladung!$B$17:$B$1001,'Ergebnis (detailliert)'!B756))</f>
        <v/>
      </c>
      <c r="G756" s="67" t="str">
        <f>IF(ISBLANK(Beladung!B756),"",Beladung!F756)</f>
        <v/>
      </c>
      <c r="H756" s="88" t="str">
        <f>IF(ISBLANK(Beladung!B756),"",SUMIFS(Entladung!$D$17:$D$1001,Entladung!$B$17:$B$1001,'Ergebnis (detailliert)'!B756))</f>
        <v/>
      </c>
      <c r="I756" s="89" t="str">
        <f>IF(ISBLANK(Entladung!B756),"",Entladung!D756)</f>
        <v/>
      </c>
      <c r="J756" s="88" t="str">
        <f>IF(ISBLANK(Beladung!B756),"",SUMIFS(Entladung!$F$17:$F$1001,Entladung!$B$17:$B$1001,'Ergebnis (detailliert)'!$B$17:$B$300))</f>
        <v/>
      </c>
      <c r="K756" s="13" t="str">
        <f>IFERROR(IF(B756="","",J756*'Ergebnis (detailliert)'!G756/'Ergebnis (detailliert)'!F756),0)</f>
        <v/>
      </c>
      <c r="L756" s="56" t="str">
        <f t="shared" si="11"/>
        <v/>
      </c>
      <c r="M756" s="57" t="str">
        <f>IF(B756="","",IF(LOOKUP(B756,Stammdaten!$A$17:$A$1001,Stammdaten!$G$17:$G$1001)="Nein",0,IF(ISBLANK(Beladung!B756),"",ROUND(MIN(G756,K756)*-1,2))))</f>
        <v/>
      </c>
    </row>
    <row r="757" spans="1:13" x14ac:dyDescent="0.25">
      <c r="A757" s="142" t="str">
        <f>_xlfn.IFNA(VLOOKUP(B757,Stammdaten!$A$17:$B$300,2,FALSE),"")</f>
        <v/>
      </c>
      <c r="B757" s="125" t="str">
        <f>IF(Beladung!B757="","",Beladung!B757)</f>
        <v/>
      </c>
      <c r="C757" s="124" t="str">
        <f>IF(Beladung!C757="","",Beladung!C757)</f>
        <v/>
      </c>
      <c r="D757" s="87" t="str">
        <f>IF(ISBLANK(Beladung!B757),"",SUMIFS(Beladung!$D$17:$D$300,Beladung!$B$17:$B$300,B757))</f>
        <v/>
      </c>
      <c r="E757" s="66" t="str">
        <f>IF(ISBLANK(Beladung!B757),"",Beladung!D757)</f>
        <v/>
      </c>
      <c r="F757" s="88" t="str">
        <f>IF(ISBLANK(Beladung!B757),"",SUMIFS(Beladung!$F$17:$F$1001,Beladung!$B$17:$B$1001,'Ergebnis (detailliert)'!B757))</f>
        <v/>
      </c>
      <c r="G757" s="67" t="str">
        <f>IF(ISBLANK(Beladung!B757),"",Beladung!F757)</f>
        <v/>
      </c>
      <c r="H757" s="88" t="str">
        <f>IF(ISBLANK(Beladung!B757),"",SUMIFS(Entladung!$D$17:$D$1001,Entladung!$B$17:$B$1001,'Ergebnis (detailliert)'!B757))</f>
        <v/>
      </c>
      <c r="I757" s="89" t="str">
        <f>IF(ISBLANK(Entladung!B757),"",Entladung!D757)</f>
        <v/>
      </c>
      <c r="J757" s="88" t="str">
        <f>IF(ISBLANK(Beladung!B757),"",SUMIFS(Entladung!$F$17:$F$1001,Entladung!$B$17:$B$1001,'Ergebnis (detailliert)'!$B$17:$B$300))</f>
        <v/>
      </c>
      <c r="K757" s="13" t="str">
        <f>IFERROR(IF(B757="","",J757*'Ergebnis (detailliert)'!G757/'Ergebnis (detailliert)'!F757),0)</f>
        <v/>
      </c>
      <c r="L757" s="56" t="str">
        <f t="shared" si="11"/>
        <v/>
      </c>
      <c r="M757" s="57" t="str">
        <f>IF(B757="","",IF(LOOKUP(B757,Stammdaten!$A$17:$A$1001,Stammdaten!$G$17:$G$1001)="Nein",0,IF(ISBLANK(Beladung!B757),"",ROUND(MIN(G757,K757)*-1,2))))</f>
        <v/>
      </c>
    </row>
    <row r="758" spans="1:13" x14ac:dyDescent="0.25">
      <c r="A758" s="142" t="str">
        <f>_xlfn.IFNA(VLOOKUP(B758,Stammdaten!$A$17:$B$300,2,FALSE),"")</f>
        <v/>
      </c>
      <c r="B758" s="125" t="str">
        <f>IF(Beladung!B758="","",Beladung!B758)</f>
        <v/>
      </c>
      <c r="C758" s="124" t="str">
        <f>IF(Beladung!C758="","",Beladung!C758)</f>
        <v/>
      </c>
      <c r="D758" s="87" t="str">
        <f>IF(ISBLANK(Beladung!B758),"",SUMIFS(Beladung!$D$17:$D$300,Beladung!$B$17:$B$300,B758))</f>
        <v/>
      </c>
      <c r="E758" s="66" t="str">
        <f>IF(ISBLANK(Beladung!B758),"",Beladung!D758)</f>
        <v/>
      </c>
      <c r="F758" s="88" t="str">
        <f>IF(ISBLANK(Beladung!B758),"",SUMIFS(Beladung!$F$17:$F$1001,Beladung!$B$17:$B$1001,'Ergebnis (detailliert)'!B758))</f>
        <v/>
      </c>
      <c r="G758" s="67" t="str">
        <f>IF(ISBLANK(Beladung!B758),"",Beladung!F758)</f>
        <v/>
      </c>
      <c r="H758" s="88" t="str">
        <f>IF(ISBLANK(Beladung!B758),"",SUMIFS(Entladung!$D$17:$D$1001,Entladung!$B$17:$B$1001,'Ergebnis (detailliert)'!B758))</f>
        <v/>
      </c>
      <c r="I758" s="89" t="str">
        <f>IF(ISBLANK(Entladung!B758),"",Entladung!D758)</f>
        <v/>
      </c>
      <c r="J758" s="88" t="str">
        <f>IF(ISBLANK(Beladung!B758),"",SUMIFS(Entladung!$F$17:$F$1001,Entladung!$B$17:$B$1001,'Ergebnis (detailliert)'!$B$17:$B$300))</f>
        <v/>
      </c>
      <c r="K758" s="13" t="str">
        <f>IFERROR(IF(B758="","",J758*'Ergebnis (detailliert)'!G758/'Ergebnis (detailliert)'!F758),0)</f>
        <v/>
      </c>
      <c r="L758" s="56" t="str">
        <f t="shared" si="11"/>
        <v/>
      </c>
      <c r="M758" s="57" t="str">
        <f>IF(B758="","",IF(LOOKUP(B758,Stammdaten!$A$17:$A$1001,Stammdaten!$G$17:$G$1001)="Nein",0,IF(ISBLANK(Beladung!B758),"",ROUND(MIN(G758,K758)*-1,2))))</f>
        <v/>
      </c>
    </row>
    <row r="759" spans="1:13" x14ac:dyDescent="0.25">
      <c r="A759" s="142" t="str">
        <f>_xlfn.IFNA(VLOOKUP(B759,Stammdaten!$A$17:$B$300,2,FALSE),"")</f>
        <v/>
      </c>
      <c r="B759" s="125" t="str">
        <f>IF(Beladung!B759="","",Beladung!B759)</f>
        <v/>
      </c>
      <c r="C759" s="124" t="str">
        <f>IF(Beladung!C759="","",Beladung!C759)</f>
        <v/>
      </c>
      <c r="D759" s="87" t="str">
        <f>IF(ISBLANK(Beladung!B759),"",SUMIFS(Beladung!$D$17:$D$300,Beladung!$B$17:$B$300,B759))</f>
        <v/>
      </c>
      <c r="E759" s="66" t="str">
        <f>IF(ISBLANK(Beladung!B759),"",Beladung!D759)</f>
        <v/>
      </c>
      <c r="F759" s="88" t="str">
        <f>IF(ISBLANK(Beladung!B759),"",SUMIFS(Beladung!$F$17:$F$1001,Beladung!$B$17:$B$1001,'Ergebnis (detailliert)'!B759))</f>
        <v/>
      </c>
      <c r="G759" s="67" t="str">
        <f>IF(ISBLANK(Beladung!B759),"",Beladung!F759)</f>
        <v/>
      </c>
      <c r="H759" s="88" t="str">
        <f>IF(ISBLANK(Beladung!B759),"",SUMIFS(Entladung!$D$17:$D$1001,Entladung!$B$17:$B$1001,'Ergebnis (detailliert)'!B759))</f>
        <v/>
      </c>
      <c r="I759" s="89" t="str">
        <f>IF(ISBLANK(Entladung!B759),"",Entladung!D759)</f>
        <v/>
      </c>
      <c r="J759" s="88" t="str">
        <f>IF(ISBLANK(Beladung!B759),"",SUMIFS(Entladung!$F$17:$F$1001,Entladung!$B$17:$B$1001,'Ergebnis (detailliert)'!$B$17:$B$300))</f>
        <v/>
      </c>
      <c r="K759" s="13" t="str">
        <f>IFERROR(IF(B759="","",J759*'Ergebnis (detailliert)'!G759/'Ergebnis (detailliert)'!F759),0)</f>
        <v/>
      </c>
      <c r="L759" s="56" t="str">
        <f t="shared" si="11"/>
        <v/>
      </c>
      <c r="M759" s="57" t="str">
        <f>IF(B759="","",IF(LOOKUP(B759,Stammdaten!$A$17:$A$1001,Stammdaten!$G$17:$G$1001)="Nein",0,IF(ISBLANK(Beladung!B759),"",ROUND(MIN(G759,K759)*-1,2))))</f>
        <v/>
      </c>
    </row>
    <row r="760" spans="1:13" x14ac:dyDescent="0.25">
      <c r="A760" s="142" t="str">
        <f>_xlfn.IFNA(VLOOKUP(B760,Stammdaten!$A$17:$B$300,2,FALSE),"")</f>
        <v/>
      </c>
      <c r="B760" s="125" t="str">
        <f>IF(Beladung!B760="","",Beladung!B760)</f>
        <v/>
      </c>
      <c r="C760" s="124" t="str">
        <f>IF(Beladung!C760="","",Beladung!C760)</f>
        <v/>
      </c>
      <c r="D760" s="87" t="str">
        <f>IF(ISBLANK(Beladung!B760),"",SUMIFS(Beladung!$D$17:$D$300,Beladung!$B$17:$B$300,B760))</f>
        <v/>
      </c>
      <c r="E760" s="66" t="str">
        <f>IF(ISBLANK(Beladung!B760),"",Beladung!D760)</f>
        <v/>
      </c>
      <c r="F760" s="88" t="str">
        <f>IF(ISBLANK(Beladung!B760),"",SUMIFS(Beladung!$F$17:$F$1001,Beladung!$B$17:$B$1001,'Ergebnis (detailliert)'!B760))</f>
        <v/>
      </c>
      <c r="G760" s="67" t="str">
        <f>IF(ISBLANK(Beladung!B760),"",Beladung!F760)</f>
        <v/>
      </c>
      <c r="H760" s="88" t="str">
        <f>IF(ISBLANK(Beladung!B760),"",SUMIFS(Entladung!$D$17:$D$1001,Entladung!$B$17:$B$1001,'Ergebnis (detailliert)'!B760))</f>
        <v/>
      </c>
      <c r="I760" s="89" t="str">
        <f>IF(ISBLANK(Entladung!B760),"",Entladung!D760)</f>
        <v/>
      </c>
      <c r="J760" s="88" t="str">
        <f>IF(ISBLANK(Beladung!B760),"",SUMIFS(Entladung!$F$17:$F$1001,Entladung!$B$17:$B$1001,'Ergebnis (detailliert)'!$B$17:$B$300))</f>
        <v/>
      </c>
      <c r="K760" s="13" t="str">
        <f>IFERROR(IF(B760="","",J760*'Ergebnis (detailliert)'!G760/'Ergebnis (detailliert)'!F760),0)</f>
        <v/>
      </c>
      <c r="L760" s="56" t="str">
        <f t="shared" si="11"/>
        <v/>
      </c>
      <c r="M760" s="57" t="str">
        <f>IF(B760="","",IF(LOOKUP(B760,Stammdaten!$A$17:$A$1001,Stammdaten!$G$17:$G$1001)="Nein",0,IF(ISBLANK(Beladung!B760),"",ROUND(MIN(G760,K760)*-1,2))))</f>
        <v/>
      </c>
    </row>
    <row r="761" spans="1:13" x14ac:dyDescent="0.25">
      <c r="A761" s="142" t="str">
        <f>_xlfn.IFNA(VLOOKUP(B761,Stammdaten!$A$17:$B$300,2,FALSE),"")</f>
        <v/>
      </c>
      <c r="B761" s="125" t="str">
        <f>IF(Beladung!B761="","",Beladung!B761)</f>
        <v/>
      </c>
      <c r="C761" s="124" t="str">
        <f>IF(Beladung!C761="","",Beladung!C761)</f>
        <v/>
      </c>
      <c r="D761" s="87" t="str">
        <f>IF(ISBLANK(Beladung!B761),"",SUMIFS(Beladung!$D$17:$D$300,Beladung!$B$17:$B$300,B761))</f>
        <v/>
      </c>
      <c r="E761" s="66" t="str">
        <f>IF(ISBLANK(Beladung!B761),"",Beladung!D761)</f>
        <v/>
      </c>
      <c r="F761" s="88" t="str">
        <f>IF(ISBLANK(Beladung!B761),"",SUMIFS(Beladung!$F$17:$F$1001,Beladung!$B$17:$B$1001,'Ergebnis (detailliert)'!B761))</f>
        <v/>
      </c>
      <c r="G761" s="67" t="str">
        <f>IF(ISBLANK(Beladung!B761),"",Beladung!F761)</f>
        <v/>
      </c>
      <c r="H761" s="88" t="str">
        <f>IF(ISBLANK(Beladung!B761),"",SUMIFS(Entladung!$D$17:$D$1001,Entladung!$B$17:$B$1001,'Ergebnis (detailliert)'!B761))</f>
        <v/>
      </c>
      <c r="I761" s="89" t="str">
        <f>IF(ISBLANK(Entladung!B761),"",Entladung!D761)</f>
        <v/>
      </c>
      <c r="J761" s="88" t="str">
        <f>IF(ISBLANK(Beladung!B761),"",SUMIFS(Entladung!$F$17:$F$1001,Entladung!$B$17:$B$1001,'Ergebnis (detailliert)'!$B$17:$B$300))</f>
        <v/>
      </c>
      <c r="K761" s="13" t="str">
        <f>IFERROR(IF(B761="","",J761*'Ergebnis (detailliert)'!G761/'Ergebnis (detailliert)'!F761),0)</f>
        <v/>
      </c>
      <c r="L761" s="56" t="str">
        <f t="shared" si="11"/>
        <v/>
      </c>
      <c r="M761" s="57" t="str">
        <f>IF(B761="","",IF(LOOKUP(B761,Stammdaten!$A$17:$A$1001,Stammdaten!$G$17:$G$1001)="Nein",0,IF(ISBLANK(Beladung!B761),"",ROUND(MIN(G761,K761)*-1,2))))</f>
        <v/>
      </c>
    </row>
    <row r="762" spans="1:13" x14ac:dyDescent="0.25">
      <c r="A762" s="142" t="str">
        <f>_xlfn.IFNA(VLOOKUP(B762,Stammdaten!$A$17:$B$300,2,FALSE),"")</f>
        <v/>
      </c>
      <c r="B762" s="125" t="str">
        <f>IF(Beladung!B762="","",Beladung!B762)</f>
        <v/>
      </c>
      <c r="C762" s="124" t="str">
        <f>IF(Beladung!C762="","",Beladung!C762)</f>
        <v/>
      </c>
      <c r="D762" s="87" t="str">
        <f>IF(ISBLANK(Beladung!B762),"",SUMIFS(Beladung!$D$17:$D$300,Beladung!$B$17:$B$300,B762))</f>
        <v/>
      </c>
      <c r="E762" s="66" t="str">
        <f>IF(ISBLANK(Beladung!B762),"",Beladung!D762)</f>
        <v/>
      </c>
      <c r="F762" s="88" t="str">
        <f>IF(ISBLANK(Beladung!B762),"",SUMIFS(Beladung!$F$17:$F$1001,Beladung!$B$17:$B$1001,'Ergebnis (detailliert)'!B762))</f>
        <v/>
      </c>
      <c r="G762" s="67" t="str">
        <f>IF(ISBLANK(Beladung!B762),"",Beladung!F762)</f>
        <v/>
      </c>
      <c r="H762" s="88" t="str">
        <f>IF(ISBLANK(Beladung!B762),"",SUMIFS(Entladung!$D$17:$D$1001,Entladung!$B$17:$B$1001,'Ergebnis (detailliert)'!B762))</f>
        <v/>
      </c>
      <c r="I762" s="89" t="str">
        <f>IF(ISBLANK(Entladung!B762),"",Entladung!D762)</f>
        <v/>
      </c>
      <c r="J762" s="88" t="str">
        <f>IF(ISBLANK(Beladung!B762),"",SUMIFS(Entladung!$F$17:$F$1001,Entladung!$B$17:$B$1001,'Ergebnis (detailliert)'!$B$17:$B$300))</f>
        <v/>
      </c>
      <c r="K762" s="13" t="str">
        <f>IFERROR(IF(B762="","",J762*'Ergebnis (detailliert)'!G762/'Ergebnis (detailliert)'!F762),0)</f>
        <v/>
      </c>
      <c r="L762" s="56" t="str">
        <f t="shared" si="11"/>
        <v/>
      </c>
      <c r="M762" s="57" t="str">
        <f>IF(B762="","",IF(LOOKUP(B762,Stammdaten!$A$17:$A$1001,Stammdaten!$G$17:$G$1001)="Nein",0,IF(ISBLANK(Beladung!B762),"",ROUND(MIN(G762,K762)*-1,2))))</f>
        <v/>
      </c>
    </row>
    <row r="763" spans="1:13" x14ac:dyDescent="0.25">
      <c r="A763" s="142" t="str">
        <f>_xlfn.IFNA(VLOOKUP(B763,Stammdaten!$A$17:$B$300,2,FALSE),"")</f>
        <v/>
      </c>
      <c r="B763" s="125" t="str">
        <f>IF(Beladung!B763="","",Beladung!B763)</f>
        <v/>
      </c>
      <c r="C763" s="124" t="str">
        <f>IF(Beladung!C763="","",Beladung!C763)</f>
        <v/>
      </c>
      <c r="D763" s="87" t="str">
        <f>IF(ISBLANK(Beladung!B763),"",SUMIFS(Beladung!$D$17:$D$300,Beladung!$B$17:$B$300,B763))</f>
        <v/>
      </c>
      <c r="E763" s="66" t="str">
        <f>IF(ISBLANK(Beladung!B763),"",Beladung!D763)</f>
        <v/>
      </c>
      <c r="F763" s="88" t="str">
        <f>IF(ISBLANK(Beladung!B763),"",SUMIFS(Beladung!$F$17:$F$1001,Beladung!$B$17:$B$1001,'Ergebnis (detailliert)'!B763))</f>
        <v/>
      </c>
      <c r="G763" s="67" t="str">
        <f>IF(ISBLANK(Beladung!B763),"",Beladung!F763)</f>
        <v/>
      </c>
      <c r="H763" s="88" t="str">
        <f>IF(ISBLANK(Beladung!B763),"",SUMIFS(Entladung!$D$17:$D$1001,Entladung!$B$17:$B$1001,'Ergebnis (detailliert)'!B763))</f>
        <v/>
      </c>
      <c r="I763" s="89" t="str">
        <f>IF(ISBLANK(Entladung!B763),"",Entladung!D763)</f>
        <v/>
      </c>
      <c r="J763" s="88" t="str">
        <f>IF(ISBLANK(Beladung!B763),"",SUMIFS(Entladung!$F$17:$F$1001,Entladung!$B$17:$B$1001,'Ergebnis (detailliert)'!$B$17:$B$300))</f>
        <v/>
      </c>
      <c r="K763" s="13" t="str">
        <f>IFERROR(IF(B763="","",J763*'Ergebnis (detailliert)'!G763/'Ergebnis (detailliert)'!F763),0)</f>
        <v/>
      </c>
      <c r="L763" s="56" t="str">
        <f t="shared" si="11"/>
        <v/>
      </c>
      <c r="M763" s="57" t="str">
        <f>IF(B763="","",IF(LOOKUP(B763,Stammdaten!$A$17:$A$1001,Stammdaten!$G$17:$G$1001)="Nein",0,IF(ISBLANK(Beladung!B763),"",ROUND(MIN(G763,K763)*-1,2))))</f>
        <v/>
      </c>
    </row>
    <row r="764" spans="1:13" x14ac:dyDescent="0.25">
      <c r="A764" s="142" t="str">
        <f>_xlfn.IFNA(VLOOKUP(B764,Stammdaten!$A$17:$B$300,2,FALSE),"")</f>
        <v/>
      </c>
      <c r="B764" s="125" t="str">
        <f>IF(Beladung!B764="","",Beladung!B764)</f>
        <v/>
      </c>
      <c r="C764" s="124" t="str">
        <f>IF(Beladung!C764="","",Beladung!C764)</f>
        <v/>
      </c>
      <c r="D764" s="87" t="str">
        <f>IF(ISBLANK(Beladung!B764),"",SUMIFS(Beladung!$D$17:$D$300,Beladung!$B$17:$B$300,B764))</f>
        <v/>
      </c>
      <c r="E764" s="66" t="str">
        <f>IF(ISBLANK(Beladung!B764),"",Beladung!D764)</f>
        <v/>
      </c>
      <c r="F764" s="88" t="str">
        <f>IF(ISBLANK(Beladung!B764),"",SUMIFS(Beladung!$F$17:$F$1001,Beladung!$B$17:$B$1001,'Ergebnis (detailliert)'!B764))</f>
        <v/>
      </c>
      <c r="G764" s="67" t="str">
        <f>IF(ISBLANK(Beladung!B764),"",Beladung!F764)</f>
        <v/>
      </c>
      <c r="H764" s="88" t="str">
        <f>IF(ISBLANK(Beladung!B764),"",SUMIFS(Entladung!$D$17:$D$1001,Entladung!$B$17:$B$1001,'Ergebnis (detailliert)'!B764))</f>
        <v/>
      </c>
      <c r="I764" s="89" t="str">
        <f>IF(ISBLANK(Entladung!B764),"",Entladung!D764)</f>
        <v/>
      </c>
      <c r="J764" s="88" t="str">
        <f>IF(ISBLANK(Beladung!B764),"",SUMIFS(Entladung!$F$17:$F$1001,Entladung!$B$17:$B$1001,'Ergebnis (detailliert)'!$B$17:$B$300))</f>
        <v/>
      </c>
      <c r="K764" s="13" t="str">
        <f>IFERROR(IF(B764="","",J764*'Ergebnis (detailliert)'!G764/'Ergebnis (detailliert)'!F764),0)</f>
        <v/>
      </c>
      <c r="L764" s="56" t="str">
        <f t="shared" si="11"/>
        <v/>
      </c>
      <c r="M764" s="57" t="str">
        <f>IF(B764="","",IF(LOOKUP(B764,Stammdaten!$A$17:$A$1001,Stammdaten!$G$17:$G$1001)="Nein",0,IF(ISBLANK(Beladung!B764),"",ROUND(MIN(G764,K764)*-1,2))))</f>
        <v/>
      </c>
    </row>
    <row r="765" spans="1:13" x14ac:dyDescent="0.25">
      <c r="A765" s="142" t="str">
        <f>_xlfn.IFNA(VLOOKUP(B765,Stammdaten!$A$17:$B$300,2,FALSE),"")</f>
        <v/>
      </c>
      <c r="B765" s="125" t="str">
        <f>IF(Beladung!B765="","",Beladung!B765)</f>
        <v/>
      </c>
      <c r="C765" s="124" t="str">
        <f>IF(Beladung!C765="","",Beladung!C765)</f>
        <v/>
      </c>
      <c r="D765" s="87" t="str">
        <f>IF(ISBLANK(Beladung!B765),"",SUMIFS(Beladung!$D$17:$D$300,Beladung!$B$17:$B$300,B765))</f>
        <v/>
      </c>
      <c r="E765" s="66" t="str">
        <f>IF(ISBLANK(Beladung!B765),"",Beladung!D765)</f>
        <v/>
      </c>
      <c r="F765" s="88" t="str">
        <f>IF(ISBLANK(Beladung!B765),"",SUMIFS(Beladung!$F$17:$F$1001,Beladung!$B$17:$B$1001,'Ergebnis (detailliert)'!B765))</f>
        <v/>
      </c>
      <c r="G765" s="67" t="str">
        <f>IF(ISBLANK(Beladung!B765),"",Beladung!F765)</f>
        <v/>
      </c>
      <c r="H765" s="88" t="str">
        <f>IF(ISBLANK(Beladung!B765),"",SUMIFS(Entladung!$D$17:$D$1001,Entladung!$B$17:$B$1001,'Ergebnis (detailliert)'!B765))</f>
        <v/>
      </c>
      <c r="I765" s="89" t="str">
        <f>IF(ISBLANK(Entladung!B765),"",Entladung!D765)</f>
        <v/>
      </c>
      <c r="J765" s="88" t="str">
        <f>IF(ISBLANK(Beladung!B765),"",SUMIFS(Entladung!$F$17:$F$1001,Entladung!$B$17:$B$1001,'Ergebnis (detailliert)'!$B$17:$B$300))</f>
        <v/>
      </c>
      <c r="K765" s="13" t="str">
        <f>IFERROR(IF(B765="","",J765*'Ergebnis (detailliert)'!G765/'Ergebnis (detailliert)'!F765),0)</f>
        <v/>
      </c>
      <c r="L765" s="56" t="str">
        <f t="shared" si="11"/>
        <v/>
      </c>
      <c r="M765" s="57" t="str">
        <f>IF(B765="","",IF(LOOKUP(B765,Stammdaten!$A$17:$A$1001,Stammdaten!$G$17:$G$1001)="Nein",0,IF(ISBLANK(Beladung!B765),"",ROUND(MIN(G765,K765)*-1,2))))</f>
        <v/>
      </c>
    </row>
    <row r="766" spans="1:13" x14ac:dyDescent="0.25">
      <c r="A766" s="142" t="str">
        <f>_xlfn.IFNA(VLOOKUP(B766,Stammdaten!$A$17:$B$300,2,FALSE),"")</f>
        <v/>
      </c>
      <c r="B766" s="125" t="str">
        <f>IF(Beladung!B766="","",Beladung!B766)</f>
        <v/>
      </c>
      <c r="C766" s="124" t="str">
        <f>IF(Beladung!C766="","",Beladung!C766)</f>
        <v/>
      </c>
      <c r="D766" s="87" t="str">
        <f>IF(ISBLANK(Beladung!B766),"",SUMIFS(Beladung!$D$17:$D$300,Beladung!$B$17:$B$300,B766))</f>
        <v/>
      </c>
      <c r="E766" s="66" t="str">
        <f>IF(ISBLANK(Beladung!B766),"",Beladung!D766)</f>
        <v/>
      </c>
      <c r="F766" s="88" t="str">
        <f>IF(ISBLANK(Beladung!B766),"",SUMIFS(Beladung!$F$17:$F$1001,Beladung!$B$17:$B$1001,'Ergebnis (detailliert)'!B766))</f>
        <v/>
      </c>
      <c r="G766" s="67" t="str">
        <f>IF(ISBLANK(Beladung!B766),"",Beladung!F766)</f>
        <v/>
      </c>
      <c r="H766" s="88" t="str">
        <f>IF(ISBLANK(Beladung!B766),"",SUMIFS(Entladung!$D$17:$D$1001,Entladung!$B$17:$B$1001,'Ergebnis (detailliert)'!B766))</f>
        <v/>
      </c>
      <c r="I766" s="89" t="str">
        <f>IF(ISBLANK(Entladung!B766),"",Entladung!D766)</f>
        <v/>
      </c>
      <c r="J766" s="88" t="str">
        <f>IF(ISBLANK(Beladung!B766),"",SUMIFS(Entladung!$F$17:$F$1001,Entladung!$B$17:$B$1001,'Ergebnis (detailliert)'!$B$17:$B$300))</f>
        <v/>
      </c>
      <c r="K766" s="13" t="str">
        <f>IFERROR(IF(B766="","",J766*'Ergebnis (detailliert)'!G766/'Ergebnis (detailliert)'!F766),0)</f>
        <v/>
      </c>
      <c r="L766" s="56" t="str">
        <f t="shared" si="11"/>
        <v/>
      </c>
      <c r="M766" s="57" t="str">
        <f>IF(B766="","",IF(LOOKUP(B766,Stammdaten!$A$17:$A$1001,Stammdaten!$G$17:$G$1001)="Nein",0,IF(ISBLANK(Beladung!B766),"",ROUND(MIN(G766,K766)*-1,2))))</f>
        <v/>
      </c>
    </row>
    <row r="767" spans="1:13" x14ac:dyDescent="0.25">
      <c r="A767" s="142" t="str">
        <f>_xlfn.IFNA(VLOOKUP(B767,Stammdaten!$A$17:$B$300,2,FALSE),"")</f>
        <v/>
      </c>
      <c r="B767" s="125" t="str">
        <f>IF(Beladung!B767="","",Beladung!B767)</f>
        <v/>
      </c>
      <c r="C767" s="124" t="str">
        <f>IF(Beladung!C767="","",Beladung!C767)</f>
        <v/>
      </c>
      <c r="D767" s="87" t="str">
        <f>IF(ISBLANK(Beladung!B767),"",SUMIFS(Beladung!$D$17:$D$300,Beladung!$B$17:$B$300,B767))</f>
        <v/>
      </c>
      <c r="E767" s="66" t="str">
        <f>IF(ISBLANK(Beladung!B767),"",Beladung!D767)</f>
        <v/>
      </c>
      <c r="F767" s="88" t="str">
        <f>IF(ISBLANK(Beladung!B767),"",SUMIFS(Beladung!$F$17:$F$1001,Beladung!$B$17:$B$1001,'Ergebnis (detailliert)'!B767))</f>
        <v/>
      </c>
      <c r="G767" s="67" t="str">
        <f>IF(ISBLANK(Beladung!B767),"",Beladung!F767)</f>
        <v/>
      </c>
      <c r="H767" s="88" t="str">
        <f>IF(ISBLANK(Beladung!B767),"",SUMIFS(Entladung!$D$17:$D$1001,Entladung!$B$17:$B$1001,'Ergebnis (detailliert)'!B767))</f>
        <v/>
      </c>
      <c r="I767" s="89" t="str">
        <f>IF(ISBLANK(Entladung!B767),"",Entladung!D767)</f>
        <v/>
      </c>
      <c r="J767" s="88" t="str">
        <f>IF(ISBLANK(Beladung!B767),"",SUMIFS(Entladung!$F$17:$F$1001,Entladung!$B$17:$B$1001,'Ergebnis (detailliert)'!$B$17:$B$300))</f>
        <v/>
      </c>
      <c r="K767" s="13" t="str">
        <f>IFERROR(IF(B767="","",J767*'Ergebnis (detailliert)'!G767/'Ergebnis (detailliert)'!F767),0)</f>
        <v/>
      </c>
      <c r="L767" s="56" t="str">
        <f t="shared" si="11"/>
        <v/>
      </c>
      <c r="M767" s="57" t="str">
        <f>IF(B767="","",IF(LOOKUP(B767,Stammdaten!$A$17:$A$1001,Stammdaten!$G$17:$G$1001)="Nein",0,IF(ISBLANK(Beladung!B767),"",ROUND(MIN(G767,K767)*-1,2))))</f>
        <v/>
      </c>
    </row>
    <row r="768" spans="1:13" x14ac:dyDescent="0.25">
      <c r="A768" s="142" t="str">
        <f>_xlfn.IFNA(VLOOKUP(B768,Stammdaten!$A$17:$B$300,2,FALSE),"")</f>
        <v/>
      </c>
      <c r="B768" s="125" t="str">
        <f>IF(Beladung!B768="","",Beladung!B768)</f>
        <v/>
      </c>
      <c r="C768" s="124" t="str">
        <f>IF(Beladung!C768="","",Beladung!C768)</f>
        <v/>
      </c>
      <c r="D768" s="87" t="str">
        <f>IF(ISBLANK(Beladung!B768),"",SUMIFS(Beladung!$D$17:$D$300,Beladung!$B$17:$B$300,B768))</f>
        <v/>
      </c>
      <c r="E768" s="66" t="str">
        <f>IF(ISBLANK(Beladung!B768),"",Beladung!D768)</f>
        <v/>
      </c>
      <c r="F768" s="88" t="str">
        <f>IF(ISBLANK(Beladung!B768),"",SUMIFS(Beladung!$F$17:$F$1001,Beladung!$B$17:$B$1001,'Ergebnis (detailliert)'!B768))</f>
        <v/>
      </c>
      <c r="G768" s="67" t="str">
        <f>IF(ISBLANK(Beladung!B768),"",Beladung!F768)</f>
        <v/>
      </c>
      <c r="H768" s="88" t="str">
        <f>IF(ISBLANK(Beladung!B768),"",SUMIFS(Entladung!$D$17:$D$1001,Entladung!$B$17:$B$1001,'Ergebnis (detailliert)'!B768))</f>
        <v/>
      </c>
      <c r="I768" s="89" t="str">
        <f>IF(ISBLANK(Entladung!B768),"",Entladung!D768)</f>
        <v/>
      </c>
      <c r="J768" s="88" t="str">
        <f>IF(ISBLANK(Beladung!B768),"",SUMIFS(Entladung!$F$17:$F$1001,Entladung!$B$17:$B$1001,'Ergebnis (detailliert)'!$B$17:$B$300))</f>
        <v/>
      </c>
      <c r="K768" s="13" t="str">
        <f>IFERROR(IF(B768="","",J768*'Ergebnis (detailliert)'!G768/'Ergebnis (detailliert)'!F768),0)</f>
        <v/>
      </c>
      <c r="L768" s="56" t="str">
        <f t="shared" si="11"/>
        <v/>
      </c>
      <c r="M768" s="57" t="str">
        <f>IF(B768="","",IF(LOOKUP(B768,Stammdaten!$A$17:$A$1001,Stammdaten!$G$17:$G$1001)="Nein",0,IF(ISBLANK(Beladung!B768),"",ROUND(MIN(G768,K768)*-1,2))))</f>
        <v/>
      </c>
    </row>
    <row r="769" spans="1:13" x14ac:dyDescent="0.25">
      <c r="A769" s="142" t="str">
        <f>_xlfn.IFNA(VLOOKUP(B769,Stammdaten!$A$17:$B$300,2,FALSE),"")</f>
        <v/>
      </c>
      <c r="B769" s="125" t="str">
        <f>IF(Beladung!B769="","",Beladung!B769)</f>
        <v/>
      </c>
      <c r="C769" s="124" t="str">
        <f>IF(Beladung!C769="","",Beladung!C769)</f>
        <v/>
      </c>
      <c r="D769" s="87" t="str">
        <f>IF(ISBLANK(Beladung!B769),"",SUMIFS(Beladung!$D$17:$D$300,Beladung!$B$17:$B$300,B769))</f>
        <v/>
      </c>
      <c r="E769" s="66" t="str">
        <f>IF(ISBLANK(Beladung!B769),"",Beladung!D769)</f>
        <v/>
      </c>
      <c r="F769" s="88" t="str">
        <f>IF(ISBLANK(Beladung!B769),"",SUMIFS(Beladung!$F$17:$F$1001,Beladung!$B$17:$B$1001,'Ergebnis (detailliert)'!B769))</f>
        <v/>
      </c>
      <c r="G769" s="67" t="str">
        <f>IF(ISBLANK(Beladung!B769),"",Beladung!F769)</f>
        <v/>
      </c>
      <c r="H769" s="88" t="str">
        <f>IF(ISBLANK(Beladung!B769),"",SUMIFS(Entladung!$D$17:$D$1001,Entladung!$B$17:$B$1001,'Ergebnis (detailliert)'!B769))</f>
        <v/>
      </c>
      <c r="I769" s="89" t="str">
        <f>IF(ISBLANK(Entladung!B769),"",Entladung!D769)</f>
        <v/>
      </c>
      <c r="J769" s="88" t="str">
        <f>IF(ISBLANK(Beladung!B769),"",SUMIFS(Entladung!$F$17:$F$1001,Entladung!$B$17:$B$1001,'Ergebnis (detailliert)'!$B$17:$B$300))</f>
        <v/>
      </c>
      <c r="K769" s="13" t="str">
        <f>IFERROR(IF(B769="","",J769*'Ergebnis (detailliert)'!G769/'Ergebnis (detailliert)'!F769),0)</f>
        <v/>
      </c>
      <c r="L769" s="56" t="str">
        <f t="shared" si="11"/>
        <v/>
      </c>
      <c r="M769" s="57" t="str">
        <f>IF(B769="","",IF(LOOKUP(B769,Stammdaten!$A$17:$A$1001,Stammdaten!$G$17:$G$1001)="Nein",0,IF(ISBLANK(Beladung!B769),"",ROUND(MIN(G769,K769)*-1,2))))</f>
        <v/>
      </c>
    </row>
    <row r="770" spans="1:13" x14ac:dyDescent="0.25">
      <c r="A770" s="142" t="str">
        <f>_xlfn.IFNA(VLOOKUP(B770,Stammdaten!$A$17:$B$300,2,FALSE),"")</f>
        <v/>
      </c>
      <c r="B770" s="125" t="str">
        <f>IF(Beladung!B770="","",Beladung!B770)</f>
        <v/>
      </c>
      <c r="C770" s="124" t="str">
        <f>IF(Beladung!C770="","",Beladung!C770)</f>
        <v/>
      </c>
      <c r="D770" s="87" t="str">
        <f>IF(ISBLANK(Beladung!B770),"",SUMIFS(Beladung!$D$17:$D$300,Beladung!$B$17:$B$300,B770))</f>
        <v/>
      </c>
      <c r="E770" s="66" t="str">
        <f>IF(ISBLANK(Beladung!B770),"",Beladung!D770)</f>
        <v/>
      </c>
      <c r="F770" s="88" t="str">
        <f>IF(ISBLANK(Beladung!B770),"",SUMIFS(Beladung!$F$17:$F$1001,Beladung!$B$17:$B$1001,'Ergebnis (detailliert)'!B770))</f>
        <v/>
      </c>
      <c r="G770" s="67" t="str">
        <f>IF(ISBLANK(Beladung!B770),"",Beladung!F770)</f>
        <v/>
      </c>
      <c r="H770" s="88" t="str">
        <f>IF(ISBLANK(Beladung!B770),"",SUMIFS(Entladung!$D$17:$D$1001,Entladung!$B$17:$B$1001,'Ergebnis (detailliert)'!B770))</f>
        <v/>
      </c>
      <c r="I770" s="89" t="str">
        <f>IF(ISBLANK(Entladung!B770),"",Entladung!D770)</f>
        <v/>
      </c>
      <c r="J770" s="88" t="str">
        <f>IF(ISBLANK(Beladung!B770),"",SUMIFS(Entladung!$F$17:$F$1001,Entladung!$B$17:$B$1001,'Ergebnis (detailliert)'!$B$17:$B$300))</f>
        <v/>
      </c>
      <c r="K770" s="13" t="str">
        <f>IFERROR(IF(B770="","",J770*'Ergebnis (detailliert)'!G770/'Ergebnis (detailliert)'!F770),0)</f>
        <v/>
      </c>
      <c r="L770" s="56" t="str">
        <f t="shared" si="11"/>
        <v/>
      </c>
      <c r="M770" s="57" t="str">
        <f>IF(B770="","",IF(LOOKUP(B770,Stammdaten!$A$17:$A$1001,Stammdaten!$G$17:$G$1001)="Nein",0,IF(ISBLANK(Beladung!B770),"",ROUND(MIN(G770,K770)*-1,2))))</f>
        <v/>
      </c>
    </row>
    <row r="771" spans="1:13" x14ac:dyDescent="0.25">
      <c r="A771" s="142" t="str">
        <f>_xlfn.IFNA(VLOOKUP(B771,Stammdaten!$A$17:$B$300,2,FALSE),"")</f>
        <v/>
      </c>
      <c r="B771" s="125" t="str">
        <f>IF(Beladung!B771="","",Beladung!B771)</f>
        <v/>
      </c>
      <c r="C771" s="124" t="str">
        <f>IF(Beladung!C771="","",Beladung!C771)</f>
        <v/>
      </c>
      <c r="D771" s="87" t="str">
        <f>IF(ISBLANK(Beladung!B771),"",SUMIFS(Beladung!$D$17:$D$300,Beladung!$B$17:$B$300,B771))</f>
        <v/>
      </c>
      <c r="E771" s="66" t="str">
        <f>IF(ISBLANK(Beladung!B771),"",Beladung!D771)</f>
        <v/>
      </c>
      <c r="F771" s="88" t="str">
        <f>IF(ISBLANK(Beladung!B771),"",SUMIFS(Beladung!$F$17:$F$1001,Beladung!$B$17:$B$1001,'Ergebnis (detailliert)'!B771))</f>
        <v/>
      </c>
      <c r="G771" s="67" t="str">
        <f>IF(ISBLANK(Beladung!B771),"",Beladung!F771)</f>
        <v/>
      </c>
      <c r="H771" s="88" t="str">
        <f>IF(ISBLANK(Beladung!B771),"",SUMIFS(Entladung!$D$17:$D$1001,Entladung!$B$17:$B$1001,'Ergebnis (detailliert)'!B771))</f>
        <v/>
      </c>
      <c r="I771" s="89" t="str">
        <f>IF(ISBLANK(Entladung!B771),"",Entladung!D771)</f>
        <v/>
      </c>
      <c r="J771" s="88" t="str">
        <f>IF(ISBLANK(Beladung!B771),"",SUMIFS(Entladung!$F$17:$F$1001,Entladung!$B$17:$B$1001,'Ergebnis (detailliert)'!$B$17:$B$300))</f>
        <v/>
      </c>
      <c r="K771" s="13" t="str">
        <f>IFERROR(IF(B771="","",J771*'Ergebnis (detailliert)'!G771/'Ergebnis (detailliert)'!F771),0)</f>
        <v/>
      </c>
      <c r="L771" s="56" t="str">
        <f t="shared" si="11"/>
        <v/>
      </c>
      <c r="M771" s="57" t="str">
        <f>IF(B771="","",IF(LOOKUP(B771,Stammdaten!$A$17:$A$1001,Stammdaten!$G$17:$G$1001)="Nein",0,IF(ISBLANK(Beladung!B771),"",ROUND(MIN(G771,K771)*-1,2))))</f>
        <v/>
      </c>
    </row>
    <row r="772" spans="1:13" x14ac:dyDescent="0.25">
      <c r="A772" s="142" t="str">
        <f>_xlfn.IFNA(VLOOKUP(B772,Stammdaten!$A$17:$B$300,2,FALSE),"")</f>
        <v/>
      </c>
      <c r="B772" s="125" t="str">
        <f>IF(Beladung!B772="","",Beladung!B772)</f>
        <v/>
      </c>
      <c r="C772" s="124" t="str">
        <f>IF(Beladung!C772="","",Beladung!C772)</f>
        <v/>
      </c>
      <c r="D772" s="87" t="str">
        <f>IF(ISBLANK(Beladung!B772),"",SUMIFS(Beladung!$D$17:$D$300,Beladung!$B$17:$B$300,B772))</f>
        <v/>
      </c>
      <c r="E772" s="66" t="str">
        <f>IF(ISBLANK(Beladung!B772),"",Beladung!D772)</f>
        <v/>
      </c>
      <c r="F772" s="88" t="str">
        <f>IF(ISBLANK(Beladung!B772),"",SUMIFS(Beladung!$F$17:$F$1001,Beladung!$B$17:$B$1001,'Ergebnis (detailliert)'!B772))</f>
        <v/>
      </c>
      <c r="G772" s="67" t="str">
        <f>IF(ISBLANK(Beladung!B772),"",Beladung!F772)</f>
        <v/>
      </c>
      <c r="H772" s="88" t="str">
        <f>IF(ISBLANK(Beladung!B772),"",SUMIFS(Entladung!$D$17:$D$1001,Entladung!$B$17:$B$1001,'Ergebnis (detailliert)'!B772))</f>
        <v/>
      </c>
      <c r="I772" s="89" t="str">
        <f>IF(ISBLANK(Entladung!B772),"",Entladung!D772)</f>
        <v/>
      </c>
      <c r="J772" s="88" t="str">
        <f>IF(ISBLANK(Beladung!B772),"",SUMIFS(Entladung!$F$17:$F$1001,Entladung!$B$17:$B$1001,'Ergebnis (detailliert)'!$B$17:$B$300))</f>
        <v/>
      </c>
      <c r="K772" s="13" t="str">
        <f>IFERROR(IF(B772="","",J772*'Ergebnis (detailliert)'!G772/'Ergebnis (detailliert)'!F772),0)</f>
        <v/>
      </c>
      <c r="L772" s="56" t="str">
        <f t="shared" si="11"/>
        <v/>
      </c>
      <c r="M772" s="57" t="str">
        <f>IF(B772="","",IF(LOOKUP(B772,Stammdaten!$A$17:$A$1001,Stammdaten!$G$17:$G$1001)="Nein",0,IF(ISBLANK(Beladung!B772),"",ROUND(MIN(G772,K772)*-1,2))))</f>
        <v/>
      </c>
    </row>
    <row r="773" spans="1:13" x14ac:dyDescent="0.25">
      <c r="A773" s="142" t="str">
        <f>_xlfn.IFNA(VLOOKUP(B773,Stammdaten!$A$17:$B$300,2,FALSE),"")</f>
        <v/>
      </c>
      <c r="B773" s="125" t="str">
        <f>IF(Beladung!B773="","",Beladung!B773)</f>
        <v/>
      </c>
      <c r="C773" s="124" t="str">
        <f>IF(Beladung!C773="","",Beladung!C773)</f>
        <v/>
      </c>
      <c r="D773" s="87" t="str">
        <f>IF(ISBLANK(Beladung!B773),"",SUMIFS(Beladung!$D$17:$D$300,Beladung!$B$17:$B$300,B773))</f>
        <v/>
      </c>
      <c r="E773" s="66" t="str">
        <f>IF(ISBLANK(Beladung!B773),"",Beladung!D773)</f>
        <v/>
      </c>
      <c r="F773" s="88" t="str">
        <f>IF(ISBLANK(Beladung!B773),"",SUMIFS(Beladung!$F$17:$F$1001,Beladung!$B$17:$B$1001,'Ergebnis (detailliert)'!B773))</f>
        <v/>
      </c>
      <c r="G773" s="67" t="str">
        <f>IF(ISBLANK(Beladung!B773),"",Beladung!F773)</f>
        <v/>
      </c>
      <c r="H773" s="88" t="str">
        <f>IF(ISBLANK(Beladung!B773),"",SUMIFS(Entladung!$D$17:$D$1001,Entladung!$B$17:$B$1001,'Ergebnis (detailliert)'!B773))</f>
        <v/>
      </c>
      <c r="I773" s="89" t="str">
        <f>IF(ISBLANK(Entladung!B773),"",Entladung!D773)</f>
        <v/>
      </c>
      <c r="J773" s="88" t="str">
        <f>IF(ISBLANK(Beladung!B773),"",SUMIFS(Entladung!$F$17:$F$1001,Entladung!$B$17:$B$1001,'Ergebnis (detailliert)'!$B$17:$B$300))</f>
        <v/>
      </c>
      <c r="K773" s="13" t="str">
        <f>IFERROR(IF(B773="","",J773*'Ergebnis (detailliert)'!G773/'Ergebnis (detailliert)'!F773),0)</f>
        <v/>
      </c>
      <c r="L773" s="56" t="str">
        <f t="shared" si="11"/>
        <v/>
      </c>
      <c r="M773" s="57" t="str">
        <f>IF(B773="","",IF(LOOKUP(B773,Stammdaten!$A$17:$A$1001,Stammdaten!$G$17:$G$1001)="Nein",0,IF(ISBLANK(Beladung!B773),"",ROUND(MIN(G773,K773)*-1,2))))</f>
        <v/>
      </c>
    </row>
    <row r="774" spans="1:13" x14ac:dyDescent="0.25">
      <c r="A774" s="142" t="str">
        <f>_xlfn.IFNA(VLOOKUP(B774,Stammdaten!$A$17:$B$300,2,FALSE),"")</f>
        <v/>
      </c>
      <c r="B774" s="125" t="str">
        <f>IF(Beladung!B774="","",Beladung!B774)</f>
        <v/>
      </c>
      <c r="C774" s="124" t="str">
        <f>IF(Beladung!C774="","",Beladung!C774)</f>
        <v/>
      </c>
      <c r="D774" s="87" t="str">
        <f>IF(ISBLANK(Beladung!B774),"",SUMIFS(Beladung!$D$17:$D$300,Beladung!$B$17:$B$300,B774))</f>
        <v/>
      </c>
      <c r="E774" s="66" t="str">
        <f>IF(ISBLANK(Beladung!B774),"",Beladung!D774)</f>
        <v/>
      </c>
      <c r="F774" s="88" t="str">
        <f>IF(ISBLANK(Beladung!B774),"",SUMIFS(Beladung!$F$17:$F$1001,Beladung!$B$17:$B$1001,'Ergebnis (detailliert)'!B774))</f>
        <v/>
      </c>
      <c r="G774" s="67" t="str">
        <f>IF(ISBLANK(Beladung!B774),"",Beladung!F774)</f>
        <v/>
      </c>
      <c r="H774" s="88" t="str">
        <f>IF(ISBLANK(Beladung!B774),"",SUMIFS(Entladung!$D$17:$D$1001,Entladung!$B$17:$B$1001,'Ergebnis (detailliert)'!B774))</f>
        <v/>
      </c>
      <c r="I774" s="89" t="str">
        <f>IF(ISBLANK(Entladung!B774),"",Entladung!D774)</f>
        <v/>
      </c>
      <c r="J774" s="88" t="str">
        <f>IF(ISBLANK(Beladung!B774),"",SUMIFS(Entladung!$F$17:$F$1001,Entladung!$B$17:$B$1001,'Ergebnis (detailliert)'!$B$17:$B$300))</f>
        <v/>
      </c>
      <c r="K774" s="13" t="str">
        <f>IFERROR(IF(B774="","",J774*'Ergebnis (detailliert)'!G774/'Ergebnis (detailliert)'!F774),0)</f>
        <v/>
      </c>
      <c r="L774" s="56" t="str">
        <f t="shared" si="11"/>
        <v/>
      </c>
      <c r="M774" s="57" t="str">
        <f>IF(B774="","",IF(LOOKUP(B774,Stammdaten!$A$17:$A$1001,Stammdaten!$G$17:$G$1001)="Nein",0,IF(ISBLANK(Beladung!B774),"",ROUND(MIN(G774,K774)*-1,2))))</f>
        <v/>
      </c>
    </row>
    <row r="775" spans="1:13" x14ac:dyDescent="0.25">
      <c r="A775" s="142" t="str">
        <f>_xlfn.IFNA(VLOOKUP(B775,Stammdaten!$A$17:$B$300,2,FALSE),"")</f>
        <v/>
      </c>
      <c r="B775" s="125" t="str">
        <f>IF(Beladung!B775="","",Beladung!B775)</f>
        <v/>
      </c>
      <c r="C775" s="124" t="str">
        <f>IF(Beladung!C775="","",Beladung!C775)</f>
        <v/>
      </c>
      <c r="D775" s="87" t="str">
        <f>IF(ISBLANK(Beladung!B775),"",SUMIFS(Beladung!$D$17:$D$300,Beladung!$B$17:$B$300,B775))</f>
        <v/>
      </c>
      <c r="E775" s="66" t="str">
        <f>IF(ISBLANK(Beladung!B775),"",Beladung!D775)</f>
        <v/>
      </c>
      <c r="F775" s="88" t="str">
        <f>IF(ISBLANK(Beladung!B775),"",SUMIFS(Beladung!$F$17:$F$1001,Beladung!$B$17:$B$1001,'Ergebnis (detailliert)'!B775))</f>
        <v/>
      </c>
      <c r="G775" s="67" t="str">
        <f>IF(ISBLANK(Beladung!B775),"",Beladung!F775)</f>
        <v/>
      </c>
      <c r="H775" s="88" t="str">
        <f>IF(ISBLANK(Beladung!B775),"",SUMIFS(Entladung!$D$17:$D$1001,Entladung!$B$17:$B$1001,'Ergebnis (detailliert)'!B775))</f>
        <v/>
      </c>
      <c r="I775" s="89" t="str">
        <f>IF(ISBLANK(Entladung!B775),"",Entladung!D775)</f>
        <v/>
      </c>
      <c r="J775" s="88" t="str">
        <f>IF(ISBLANK(Beladung!B775),"",SUMIFS(Entladung!$F$17:$F$1001,Entladung!$B$17:$B$1001,'Ergebnis (detailliert)'!$B$17:$B$300))</f>
        <v/>
      </c>
      <c r="K775" s="13" t="str">
        <f>IFERROR(IF(B775="","",J775*'Ergebnis (detailliert)'!G775/'Ergebnis (detailliert)'!F775),0)</f>
        <v/>
      </c>
      <c r="L775" s="56" t="str">
        <f t="shared" si="11"/>
        <v/>
      </c>
      <c r="M775" s="57" t="str">
        <f>IF(B775="","",IF(LOOKUP(B775,Stammdaten!$A$17:$A$1001,Stammdaten!$G$17:$G$1001)="Nein",0,IF(ISBLANK(Beladung!B775),"",ROUND(MIN(G775,K775)*-1,2))))</f>
        <v/>
      </c>
    </row>
    <row r="776" spans="1:13" x14ac:dyDescent="0.25">
      <c r="A776" s="142" t="str">
        <f>_xlfn.IFNA(VLOOKUP(B776,Stammdaten!$A$17:$B$300,2,FALSE),"")</f>
        <v/>
      </c>
      <c r="B776" s="125" t="str">
        <f>IF(Beladung!B776="","",Beladung!B776)</f>
        <v/>
      </c>
      <c r="C776" s="124" t="str">
        <f>IF(Beladung!C776="","",Beladung!C776)</f>
        <v/>
      </c>
      <c r="D776" s="87" t="str">
        <f>IF(ISBLANK(Beladung!B776),"",SUMIFS(Beladung!$D$17:$D$300,Beladung!$B$17:$B$300,B776))</f>
        <v/>
      </c>
      <c r="E776" s="66" t="str">
        <f>IF(ISBLANK(Beladung!B776),"",Beladung!D776)</f>
        <v/>
      </c>
      <c r="F776" s="88" t="str">
        <f>IF(ISBLANK(Beladung!B776),"",SUMIFS(Beladung!$F$17:$F$1001,Beladung!$B$17:$B$1001,'Ergebnis (detailliert)'!B776))</f>
        <v/>
      </c>
      <c r="G776" s="67" t="str">
        <f>IF(ISBLANK(Beladung!B776),"",Beladung!F776)</f>
        <v/>
      </c>
      <c r="H776" s="88" t="str">
        <f>IF(ISBLANK(Beladung!B776),"",SUMIFS(Entladung!$D$17:$D$1001,Entladung!$B$17:$B$1001,'Ergebnis (detailliert)'!B776))</f>
        <v/>
      </c>
      <c r="I776" s="89" t="str">
        <f>IF(ISBLANK(Entladung!B776),"",Entladung!D776)</f>
        <v/>
      </c>
      <c r="J776" s="88" t="str">
        <f>IF(ISBLANK(Beladung!B776),"",SUMIFS(Entladung!$F$17:$F$1001,Entladung!$B$17:$B$1001,'Ergebnis (detailliert)'!$B$17:$B$300))</f>
        <v/>
      </c>
      <c r="K776" s="13" t="str">
        <f>IFERROR(IF(B776="","",J776*'Ergebnis (detailliert)'!G776/'Ergebnis (detailliert)'!F776),0)</f>
        <v/>
      </c>
      <c r="L776" s="56" t="str">
        <f t="shared" si="11"/>
        <v/>
      </c>
      <c r="M776" s="57" t="str">
        <f>IF(B776="","",IF(LOOKUP(B776,Stammdaten!$A$17:$A$1001,Stammdaten!$G$17:$G$1001)="Nein",0,IF(ISBLANK(Beladung!B776),"",ROUND(MIN(G776,K776)*-1,2))))</f>
        <v/>
      </c>
    </row>
    <row r="777" spans="1:13" x14ac:dyDescent="0.25">
      <c r="A777" s="142" t="str">
        <f>_xlfn.IFNA(VLOOKUP(B777,Stammdaten!$A$17:$B$300,2,FALSE),"")</f>
        <v/>
      </c>
      <c r="B777" s="125" t="str">
        <f>IF(Beladung!B777="","",Beladung!B777)</f>
        <v/>
      </c>
      <c r="C777" s="124" t="str">
        <f>IF(Beladung!C777="","",Beladung!C777)</f>
        <v/>
      </c>
      <c r="D777" s="87" t="str">
        <f>IF(ISBLANK(Beladung!B777),"",SUMIFS(Beladung!$D$17:$D$300,Beladung!$B$17:$B$300,B777))</f>
        <v/>
      </c>
      <c r="E777" s="66" t="str">
        <f>IF(ISBLANK(Beladung!B777),"",Beladung!D777)</f>
        <v/>
      </c>
      <c r="F777" s="88" t="str">
        <f>IF(ISBLANK(Beladung!B777),"",SUMIFS(Beladung!$F$17:$F$1001,Beladung!$B$17:$B$1001,'Ergebnis (detailliert)'!B777))</f>
        <v/>
      </c>
      <c r="G777" s="67" t="str">
        <f>IF(ISBLANK(Beladung!B777),"",Beladung!F777)</f>
        <v/>
      </c>
      <c r="H777" s="88" t="str">
        <f>IF(ISBLANK(Beladung!B777),"",SUMIFS(Entladung!$D$17:$D$1001,Entladung!$B$17:$B$1001,'Ergebnis (detailliert)'!B777))</f>
        <v/>
      </c>
      <c r="I777" s="89" t="str">
        <f>IF(ISBLANK(Entladung!B777),"",Entladung!D777)</f>
        <v/>
      </c>
      <c r="J777" s="88" t="str">
        <f>IF(ISBLANK(Beladung!B777),"",SUMIFS(Entladung!$F$17:$F$1001,Entladung!$B$17:$B$1001,'Ergebnis (detailliert)'!$B$17:$B$300))</f>
        <v/>
      </c>
      <c r="K777" s="13" t="str">
        <f>IFERROR(IF(B777="","",J777*'Ergebnis (detailliert)'!G777/'Ergebnis (detailliert)'!F777),0)</f>
        <v/>
      </c>
      <c r="L777" s="56" t="str">
        <f t="shared" si="11"/>
        <v/>
      </c>
      <c r="M777" s="57" t="str">
        <f>IF(B777="","",IF(LOOKUP(B777,Stammdaten!$A$17:$A$1001,Stammdaten!$G$17:$G$1001)="Nein",0,IF(ISBLANK(Beladung!B777),"",ROUND(MIN(G777,K777)*-1,2))))</f>
        <v/>
      </c>
    </row>
    <row r="778" spans="1:13" x14ac:dyDescent="0.25">
      <c r="A778" s="142" t="str">
        <f>_xlfn.IFNA(VLOOKUP(B778,Stammdaten!$A$17:$B$300,2,FALSE),"")</f>
        <v/>
      </c>
      <c r="B778" s="125" t="str">
        <f>IF(Beladung!B778="","",Beladung!B778)</f>
        <v/>
      </c>
      <c r="C778" s="124" t="str">
        <f>IF(Beladung!C778="","",Beladung!C778)</f>
        <v/>
      </c>
      <c r="D778" s="87" t="str">
        <f>IF(ISBLANK(Beladung!B778),"",SUMIFS(Beladung!$D$17:$D$300,Beladung!$B$17:$B$300,B778))</f>
        <v/>
      </c>
      <c r="E778" s="66" t="str">
        <f>IF(ISBLANK(Beladung!B778),"",Beladung!D778)</f>
        <v/>
      </c>
      <c r="F778" s="88" t="str">
        <f>IF(ISBLANK(Beladung!B778),"",SUMIFS(Beladung!$F$17:$F$1001,Beladung!$B$17:$B$1001,'Ergebnis (detailliert)'!B778))</f>
        <v/>
      </c>
      <c r="G778" s="67" t="str">
        <f>IF(ISBLANK(Beladung!B778),"",Beladung!F778)</f>
        <v/>
      </c>
      <c r="H778" s="88" t="str">
        <f>IF(ISBLANK(Beladung!B778),"",SUMIFS(Entladung!$D$17:$D$1001,Entladung!$B$17:$B$1001,'Ergebnis (detailliert)'!B778))</f>
        <v/>
      </c>
      <c r="I778" s="89" t="str">
        <f>IF(ISBLANK(Entladung!B778),"",Entladung!D778)</f>
        <v/>
      </c>
      <c r="J778" s="88" t="str">
        <f>IF(ISBLANK(Beladung!B778),"",SUMIFS(Entladung!$F$17:$F$1001,Entladung!$B$17:$B$1001,'Ergebnis (detailliert)'!$B$17:$B$300))</f>
        <v/>
      </c>
      <c r="K778" s="13" t="str">
        <f>IFERROR(IF(B778="","",J778*'Ergebnis (detailliert)'!G778/'Ergebnis (detailliert)'!F778),0)</f>
        <v/>
      </c>
      <c r="L778" s="56" t="str">
        <f t="shared" si="11"/>
        <v/>
      </c>
      <c r="M778" s="57" t="str">
        <f>IF(B778="","",IF(LOOKUP(B778,Stammdaten!$A$17:$A$1001,Stammdaten!$G$17:$G$1001)="Nein",0,IF(ISBLANK(Beladung!B778),"",ROUND(MIN(G778,K778)*-1,2))))</f>
        <v/>
      </c>
    </row>
    <row r="779" spans="1:13" x14ac:dyDescent="0.25">
      <c r="A779" s="142" t="str">
        <f>_xlfn.IFNA(VLOOKUP(B779,Stammdaten!$A$17:$B$300,2,FALSE),"")</f>
        <v/>
      </c>
      <c r="B779" s="125" t="str">
        <f>IF(Beladung!B779="","",Beladung!B779)</f>
        <v/>
      </c>
      <c r="C779" s="124" t="str">
        <f>IF(Beladung!C779="","",Beladung!C779)</f>
        <v/>
      </c>
      <c r="D779" s="87" t="str">
        <f>IF(ISBLANK(Beladung!B779),"",SUMIFS(Beladung!$D$17:$D$300,Beladung!$B$17:$B$300,B779))</f>
        <v/>
      </c>
      <c r="E779" s="66" t="str">
        <f>IF(ISBLANK(Beladung!B779),"",Beladung!D779)</f>
        <v/>
      </c>
      <c r="F779" s="88" t="str">
        <f>IF(ISBLANK(Beladung!B779),"",SUMIFS(Beladung!$F$17:$F$1001,Beladung!$B$17:$B$1001,'Ergebnis (detailliert)'!B779))</f>
        <v/>
      </c>
      <c r="G779" s="67" t="str">
        <f>IF(ISBLANK(Beladung!B779),"",Beladung!F779)</f>
        <v/>
      </c>
      <c r="H779" s="88" t="str">
        <f>IF(ISBLANK(Beladung!B779),"",SUMIFS(Entladung!$D$17:$D$1001,Entladung!$B$17:$B$1001,'Ergebnis (detailliert)'!B779))</f>
        <v/>
      </c>
      <c r="I779" s="89" t="str">
        <f>IF(ISBLANK(Entladung!B779),"",Entladung!D779)</f>
        <v/>
      </c>
      <c r="J779" s="88" t="str">
        <f>IF(ISBLANK(Beladung!B779),"",SUMIFS(Entladung!$F$17:$F$1001,Entladung!$B$17:$B$1001,'Ergebnis (detailliert)'!$B$17:$B$300))</f>
        <v/>
      </c>
      <c r="K779" s="13" t="str">
        <f>IFERROR(IF(B779="","",J779*'Ergebnis (detailliert)'!G779/'Ergebnis (detailliert)'!F779),0)</f>
        <v/>
      </c>
      <c r="L779" s="56" t="str">
        <f t="shared" si="11"/>
        <v/>
      </c>
      <c r="M779" s="57" t="str">
        <f>IF(B779="","",IF(LOOKUP(B779,Stammdaten!$A$17:$A$1001,Stammdaten!$G$17:$G$1001)="Nein",0,IF(ISBLANK(Beladung!B779),"",ROUND(MIN(G779,K779)*-1,2))))</f>
        <v/>
      </c>
    </row>
    <row r="780" spans="1:13" x14ac:dyDescent="0.25">
      <c r="A780" s="142" t="str">
        <f>_xlfn.IFNA(VLOOKUP(B780,Stammdaten!$A$17:$B$300,2,FALSE),"")</f>
        <v/>
      </c>
      <c r="B780" s="125" t="str">
        <f>IF(Beladung!B780="","",Beladung!B780)</f>
        <v/>
      </c>
      <c r="C780" s="124" t="str">
        <f>IF(Beladung!C780="","",Beladung!C780)</f>
        <v/>
      </c>
      <c r="D780" s="87" t="str">
        <f>IF(ISBLANK(Beladung!B780),"",SUMIFS(Beladung!$D$17:$D$300,Beladung!$B$17:$B$300,B780))</f>
        <v/>
      </c>
      <c r="E780" s="66" t="str">
        <f>IF(ISBLANK(Beladung!B780),"",Beladung!D780)</f>
        <v/>
      </c>
      <c r="F780" s="88" t="str">
        <f>IF(ISBLANK(Beladung!B780),"",SUMIFS(Beladung!$F$17:$F$1001,Beladung!$B$17:$B$1001,'Ergebnis (detailliert)'!B780))</f>
        <v/>
      </c>
      <c r="G780" s="67" t="str">
        <f>IF(ISBLANK(Beladung!B780),"",Beladung!F780)</f>
        <v/>
      </c>
      <c r="H780" s="88" t="str">
        <f>IF(ISBLANK(Beladung!B780),"",SUMIFS(Entladung!$D$17:$D$1001,Entladung!$B$17:$B$1001,'Ergebnis (detailliert)'!B780))</f>
        <v/>
      </c>
      <c r="I780" s="89" t="str">
        <f>IF(ISBLANK(Entladung!B780),"",Entladung!D780)</f>
        <v/>
      </c>
      <c r="J780" s="88" t="str">
        <f>IF(ISBLANK(Beladung!B780),"",SUMIFS(Entladung!$F$17:$F$1001,Entladung!$B$17:$B$1001,'Ergebnis (detailliert)'!$B$17:$B$300))</f>
        <v/>
      </c>
      <c r="K780" s="13" t="str">
        <f>IFERROR(IF(B780="","",J780*'Ergebnis (detailliert)'!G780/'Ergebnis (detailliert)'!F780),0)</f>
        <v/>
      </c>
      <c r="L780" s="56" t="str">
        <f t="shared" si="11"/>
        <v/>
      </c>
      <c r="M780" s="57" t="str">
        <f>IF(B780="","",IF(LOOKUP(B780,Stammdaten!$A$17:$A$1001,Stammdaten!$G$17:$G$1001)="Nein",0,IF(ISBLANK(Beladung!B780),"",ROUND(MIN(G780,K780)*-1,2))))</f>
        <v/>
      </c>
    </row>
    <row r="781" spans="1:13" x14ac:dyDescent="0.25">
      <c r="A781" s="142" t="str">
        <f>_xlfn.IFNA(VLOOKUP(B781,Stammdaten!$A$17:$B$300,2,FALSE),"")</f>
        <v/>
      </c>
      <c r="B781" s="125" t="str">
        <f>IF(Beladung!B781="","",Beladung!B781)</f>
        <v/>
      </c>
      <c r="C781" s="124" t="str">
        <f>IF(Beladung!C781="","",Beladung!C781)</f>
        <v/>
      </c>
      <c r="D781" s="87" t="str">
        <f>IF(ISBLANK(Beladung!B781),"",SUMIFS(Beladung!$D$17:$D$300,Beladung!$B$17:$B$300,B781))</f>
        <v/>
      </c>
      <c r="E781" s="66" t="str">
        <f>IF(ISBLANK(Beladung!B781),"",Beladung!D781)</f>
        <v/>
      </c>
      <c r="F781" s="88" t="str">
        <f>IF(ISBLANK(Beladung!B781),"",SUMIFS(Beladung!$F$17:$F$1001,Beladung!$B$17:$B$1001,'Ergebnis (detailliert)'!B781))</f>
        <v/>
      </c>
      <c r="G781" s="67" t="str">
        <f>IF(ISBLANK(Beladung!B781),"",Beladung!F781)</f>
        <v/>
      </c>
      <c r="H781" s="88" t="str">
        <f>IF(ISBLANK(Beladung!B781),"",SUMIFS(Entladung!$D$17:$D$1001,Entladung!$B$17:$B$1001,'Ergebnis (detailliert)'!B781))</f>
        <v/>
      </c>
      <c r="I781" s="89" t="str">
        <f>IF(ISBLANK(Entladung!B781),"",Entladung!D781)</f>
        <v/>
      </c>
      <c r="J781" s="88" t="str">
        <f>IF(ISBLANK(Beladung!B781),"",SUMIFS(Entladung!$F$17:$F$1001,Entladung!$B$17:$B$1001,'Ergebnis (detailliert)'!$B$17:$B$300))</f>
        <v/>
      </c>
      <c r="K781" s="13" t="str">
        <f>IFERROR(IF(B781="","",J781*'Ergebnis (detailliert)'!G781/'Ergebnis (detailliert)'!F781),0)</f>
        <v/>
      </c>
      <c r="L781" s="56" t="str">
        <f t="shared" si="11"/>
        <v/>
      </c>
      <c r="M781" s="57" t="str">
        <f>IF(B781="","",IF(LOOKUP(B781,Stammdaten!$A$17:$A$1001,Stammdaten!$G$17:$G$1001)="Nein",0,IF(ISBLANK(Beladung!B781),"",ROUND(MIN(G781,K781)*-1,2))))</f>
        <v/>
      </c>
    </row>
    <row r="782" spans="1:13" x14ac:dyDescent="0.25">
      <c r="A782" s="142" t="str">
        <f>_xlfn.IFNA(VLOOKUP(B782,Stammdaten!$A$17:$B$300,2,FALSE),"")</f>
        <v/>
      </c>
      <c r="B782" s="125" t="str">
        <f>IF(Beladung!B782="","",Beladung!B782)</f>
        <v/>
      </c>
      <c r="C782" s="124" t="str">
        <f>IF(Beladung!C782="","",Beladung!C782)</f>
        <v/>
      </c>
      <c r="D782" s="87" t="str">
        <f>IF(ISBLANK(Beladung!B782),"",SUMIFS(Beladung!$D$17:$D$300,Beladung!$B$17:$B$300,B782))</f>
        <v/>
      </c>
      <c r="E782" s="66" t="str">
        <f>IF(ISBLANK(Beladung!B782),"",Beladung!D782)</f>
        <v/>
      </c>
      <c r="F782" s="88" t="str">
        <f>IF(ISBLANK(Beladung!B782),"",SUMIFS(Beladung!$F$17:$F$1001,Beladung!$B$17:$B$1001,'Ergebnis (detailliert)'!B782))</f>
        <v/>
      </c>
      <c r="G782" s="67" t="str">
        <f>IF(ISBLANK(Beladung!B782),"",Beladung!F782)</f>
        <v/>
      </c>
      <c r="H782" s="88" t="str">
        <f>IF(ISBLANK(Beladung!B782),"",SUMIFS(Entladung!$D$17:$D$1001,Entladung!$B$17:$B$1001,'Ergebnis (detailliert)'!B782))</f>
        <v/>
      </c>
      <c r="I782" s="89" t="str">
        <f>IF(ISBLANK(Entladung!B782),"",Entladung!D782)</f>
        <v/>
      </c>
      <c r="J782" s="88" t="str">
        <f>IF(ISBLANK(Beladung!B782),"",SUMIFS(Entladung!$F$17:$F$1001,Entladung!$B$17:$B$1001,'Ergebnis (detailliert)'!$B$17:$B$300))</f>
        <v/>
      </c>
      <c r="K782" s="13" t="str">
        <f>IFERROR(IF(B782="","",J782*'Ergebnis (detailliert)'!G782/'Ergebnis (detailliert)'!F782),0)</f>
        <v/>
      </c>
      <c r="L782" s="56" t="str">
        <f t="shared" si="11"/>
        <v/>
      </c>
      <c r="M782" s="57" t="str">
        <f>IF(B782="","",IF(LOOKUP(B782,Stammdaten!$A$17:$A$1001,Stammdaten!$G$17:$G$1001)="Nein",0,IF(ISBLANK(Beladung!B782),"",ROUND(MIN(G782,K782)*-1,2))))</f>
        <v/>
      </c>
    </row>
    <row r="783" spans="1:13" x14ac:dyDescent="0.25">
      <c r="A783" s="142" t="str">
        <f>_xlfn.IFNA(VLOOKUP(B783,Stammdaten!$A$17:$B$300,2,FALSE),"")</f>
        <v/>
      </c>
      <c r="B783" s="125" t="str">
        <f>IF(Beladung!B783="","",Beladung!B783)</f>
        <v/>
      </c>
      <c r="C783" s="124" t="str">
        <f>IF(Beladung!C783="","",Beladung!C783)</f>
        <v/>
      </c>
      <c r="D783" s="87" t="str">
        <f>IF(ISBLANK(Beladung!B783),"",SUMIFS(Beladung!$D$17:$D$300,Beladung!$B$17:$B$300,B783))</f>
        <v/>
      </c>
      <c r="E783" s="66" t="str">
        <f>IF(ISBLANK(Beladung!B783),"",Beladung!D783)</f>
        <v/>
      </c>
      <c r="F783" s="88" t="str">
        <f>IF(ISBLANK(Beladung!B783),"",SUMIFS(Beladung!$F$17:$F$1001,Beladung!$B$17:$B$1001,'Ergebnis (detailliert)'!B783))</f>
        <v/>
      </c>
      <c r="G783" s="67" t="str">
        <f>IF(ISBLANK(Beladung!B783),"",Beladung!F783)</f>
        <v/>
      </c>
      <c r="H783" s="88" t="str">
        <f>IF(ISBLANK(Beladung!B783),"",SUMIFS(Entladung!$D$17:$D$1001,Entladung!$B$17:$B$1001,'Ergebnis (detailliert)'!B783))</f>
        <v/>
      </c>
      <c r="I783" s="89" t="str">
        <f>IF(ISBLANK(Entladung!B783),"",Entladung!D783)</f>
        <v/>
      </c>
      <c r="J783" s="88" t="str">
        <f>IF(ISBLANK(Beladung!B783),"",SUMIFS(Entladung!$F$17:$F$1001,Entladung!$B$17:$B$1001,'Ergebnis (detailliert)'!$B$17:$B$300))</f>
        <v/>
      </c>
      <c r="K783" s="13" t="str">
        <f>IFERROR(IF(B783="","",J783*'Ergebnis (detailliert)'!G783/'Ergebnis (detailliert)'!F783),0)</f>
        <v/>
      </c>
      <c r="L783" s="56" t="str">
        <f t="shared" si="11"/>
        <v/>
      </c>
      <c r="M783" s="57" t="str">
        <f>IF(B783="","",IF(LOOKUP(B783,Stammdaten!$A$17:$A$1001,Stammdaten!$G$17:$G$1001)="Nein",0,IF(ISBLANK(Beladung!B783),"",ROUND(MIN(G783,K783)*-1,2))))</f>
        <v/>
      </c>
    </row>
    <row r="784" spans="1:13" x14ac:dyDescent="0.25">
      <c r="A784" s="142" t="str">
        <f>_xlfn.IFNA(VLOOKUP(B784,Stammdaten!$A$17:$B$300,2,FALSE),"")</f>
        <v/>
      </c>
      <c r="B784" s="125" t="str">
        <f>IF(Beladung!B784="","",Beladung!B784)</f>
        <v/>
      </c>
      <c r="C784" s="124" t="str">
        <f>IF(Beladung!C784="","",Beladung!C784)</f>
        <v/>
      </c>
      <c r="D784" s="87" t="str">
        <f>IF(ISBLANK(Beladung!B784),"",SUMIFS(Beladung!$D$17:$D$300,Beladung!$B$17:$B$300,B784))</f>
        <v/>
      </c>
      <c r="E784" s="66" t="str">
        <f>IF(ISBLANK(Beladung!B784),"",Beladung!D784)</f>
        <v/>
      </c>
      <c r="F784" s="88" t="str">
        <f>IF(ISBLANK(Beladung!B784),"",SUMIFS(Beladung!$F$17:$F$1001,Beladung!$B$17:$B$1001,'Ergebnis (detailliert)'!B784))</f>
        <v/>
      </c>
      <c r="G784" s="67" t="str">
        <f>IF(ISBLANK(Beladung!B784),"",Beladung!F784)</f>
        <v/>
      </c>
      <c r="H784" s="88" t="str">
        <f>IF(ISBLANK(Beladung!B784),"",SUMIFS(Entladung!$D$17:$D$1001,Entladung!$B$17:$B$1001,'Ergebnis (detailliert)'!B784))</f>
        <v/>
      </c>
      <c r="I784" s="89" t="str">
        <f>IF(ISBLANK(Entladung!B784),"",Entladung!D784)</f>
        <v/>
      </c>
      <c r="J784" s="88" t="str">
        <f>IF(ISBLANK(Beladung!B784),"",SUMIFS(Entladung!$F$17:$F$1001,Entladung!$B$17:$B$1001,'Ergebnis (detailliert)'!$B$17:$B$300))</f>
        <v/>
      </c>
      <c r="K784" s="13" t="str">
        <f>IFERROR(IF(B784="","",J784*'Ergebnis (detailliert)'!G784/'Ergebnis (detailliert)'!F784),0)</f>
        <v/>
      </c>
      <c r="L784" s="56" t="str">
        <f t="shared" si="11"/>
        <v/>
      </c>
      <c r="M784" s="57" t="str">
        <f>IF(B784="","",IF(LOOKUP(B784,Stammdaten!$A$17:$A$1001,Stammdaten!$G$17:$G$1001)="Nein",0,IF(ISBLANK(Beladung!B784),"",ROUND(MIN(G784,K784)*-1,2))))</f>
        <v/>
      </c>
    </row>
    <row r="785" spans="1:13" x14ac:dyDescent="0.25">
      <c r="A785" s="142" t="str">
        <f>_xlfn.IFNA(VLOOKUP(B785,Stammdaten!$A$17:$B$300,2,FALSE),"")</f>
        <v/>
      </c>
      <c r="B785" s="125" t="str">
        <f>IF(Beladung!B785="","",Beladung!B785)</f>
        <v/>
      </c>
      <c r="C785" s="124" t="str">
        <f>IF(Beladung!C785="","",Beladung!C785)</f>
        <v/>
      </c>
      <c r="D785" s="87" t="str">
        <f>IF(ISBLANK(Beladung!B785),"",SUMIFS(Beladung!$D$17:$D$300,Beladung!$B$17:$B$300,B785))</f>
        <v/>
      </c>
      <c r="E785" s="66" t="str">
        <f>IF(ISBLANK(Beladung!B785),"",Beladung!D785)</f>
        <v/>
      </c>
      <c r="F785" s="88" t="str">
        <f>IF(ISBLANK(Beladung!B785),"",SUMIFS(Beladung!$F$17:$F$1001,Beladung!$B$17:$B$1001,'Ergebnis (detailliert)'!B785))</f>
        <v/>
      </c>
      <c r="G785" s="67" t="str">
        <f>IF(ISBLANK(Beladung!B785),"",Beladung!F785)</f>
        <v/>
      </c>
      <c r="H785" s="88" t="str">
        <f>IF(ISBLANK(Beladung!B785),"",SUMIFS(Entladung!$D$17:$D$1001,Entladung!$B$17:$B$1001,'Ergebnis (detailliert)'!B785))</f>
        <v/>
      </c>
      <c r="I785" s="89" t="str">
        <f>IF(ISBLANK(Entladung!B785),"",Entladung!D785)</f>
        <v/>
      </c>
      <c r="J785" s="88" t="str">
        <f>IF(ISBLANK(Beladung!B785),"",SUMIFS(Entladung!$F$17:$F$1001,Entladung!$B$17:$B$1001,'Ergebnis (detailliert)'!$B$17:$B$300))</f>
        <v/>
      </c>
      <c r="K785" s="13" t="str">
        <f>IFERROR(IF(B785="","",J785*'Ergebnis (detailliert)'!G785/'Ergebnis (detailliert)'!F785),0)</f>
        <v/>
      </c>
      <c r="L785" s="56" t="str">
        <f t="shared" si="11"/>
        <v/>
      </c>
      <c r="M785" s="57" t="str">
        <f>IF(B785="","",IF(LOOKUP(B785,Stammdaten!$A$17:$A$1001,Stammdaten!$G$17:$G$1001)="Nein",0,IF(ISBLANK(Beladung!B785),"",ROUND(MIN(G785,K785)*-1,2))))</f>
        <v/>
      </c>
    </row>
    <row r="786" spans="1:13" x14ac:dyDescent="0.25">
      <c r="A786" s="142" t="str">
        <f>_xlfn.IFNA(VLOOKUP(B786,Stammdaten!$A$17:$B$300,2,FALSE),"")</f>
        <v/>
      </c>
      <c r="B786" s="125" t="str">
        <f>IF(Beladung!B786="","",Beladung!B786)</f>
        <v/>
      </c>
      <c r="C786" s="124" t="str">
        <f>IF(Beladung!C786="","",Beladung!C786)</f>
        <v/>
      </c>
      <c r="D786" s="87" t="str">
        <f>IF(ISBLANK(Beladung!B786),"",SUMIFS(Beladung!$D$17:$D$300,Beladung!$B$17:$B$300,B786))</f>
        <v/>
      </c>
      <c r="E786" s="66" t="str">
        <f>IF(ISBLANK(Beladung!B786),"",Beladung!D786)</f>
        <v/>
      </c>
      <c r="F786" s="88" t="str">
        <f>IF(ISBLANK(Beladung!B786),"",SUMIFS(Beladung!$F$17:$F$1001,Beladung!$B$17:$B$1001,'Ergebnis (detailliert)'!B786))</f>
        <v/>
      </c>
      <c r="G786" s="67" t="str">
        <f>IF(ISBLANK(Beladung!B786),"",Beladung!F786)</f>
        <v/>
      </c>
      <c r="H786" s="88" t="str">
        <f>IF(ISBLANK(Beladung!B786),"",SUMIFS(Entladung!$D$17:$D$1001,Entladung!$B$17:$B$1001,'Ergebnis (detailliert)'!B786))</f>
        <v/>
      </c>
      <c r="I786" s="89" t="str">
        <f>IF(ISBLANK(Entladung!B786),"",Entladung!D786)</f>
        <v/>
      </c>
      <c r="J786" s="88" t="str">
        <f>IF(ISBLANK(Beladung!B786),"",SUMIFS(Entladung!$F$17:$F$1001,Entladung!$B$17:$B$1001,'Ergebnis (detailliert)'!$B$17:$B$300))</f>
        <v/>
      </c>
      <c r="K786" s="13" t="str">
        <f>IFERROR(IF(B786="","",J786*'Ergebnis (detailliert)'!G786/'Ergebnis (detailliert)'!F786),0)</f>
        <v/>
      </c>
      <c r="L786" s="56" t="str">
        <f t="shared" ref="L786:L849" si="12">E786</f>
        <v/>
      </c>
      <c r="M786" s="57" t="str">
        <f>IF(B786="","",IF(LOOKUP(B786,Stammdaten!$A$17:$A$1001,Stammdaten!$G$17:$G$1001)="Nein",0,IF(ISBLANK(Beladung!B786),"",ROUND(MIN(G786,K786)*-1,2))))</f>
        <v/>
      </c>
    </row>
    <row r="787" spans="1:13" x14ac:dyDescent="0.25">
      <c r="A787" s="142" t="str">
        <f>_xlfn.IFNA(VLOOKUP(B787,Stammdaten!$A$17:$B$300,2,FALSE),"")</f>
        <v/>
      </c>
      <c r="B787" s="125" t="str">
        <f>IF(Beladung!B787="","",Beladung!B787)</f>
        <v/>
      </c>
      <c r="C787" s="124" t="str">
        <f>IF(Beladung!C787="","",Beladung!C787)</f>
        <v/>
      </c>
      <c r="D787" s="87" t="str">
        <f>IF(ISBLANK(Beladung!B787),"",SUMIFS(Beladung!$D$17:$D$300,Beladung!$B$17:$B$300,B787))</f>
        <v/>
      </c>
      <c r="E787" s="66" t="str">
        <f>IF(ISBLANK(Beladung!B787),"",Beladung!D787)</f>
        <v/>
      </c>
      <c r="F787" s="88" t="str">
        <f>IF(ISBLANK(Beladung!B787),"",SUMIFS(Beladung!$F$17:$F$1001,Beladung!$B$17:$B$1001,'Ergebnis (detailliert)'!B787))</f>
        <v/>
      </c>
      <c r="G787" s="67" t="str">
        <f>IF(ISBLANK(Beladung!B787),"",Beladung!F787)</f>
        <v/>
      </c>
      <c r="H787" s="88" t="str">
        <f>IF(ISBLANK(Beladung!B787),"",SUMIFS(Entladung!$D$17:$D$1001,Entladung!$B$17:$B$1001,'Ergebnis (detailliert)'!B787))</f>
        <v/>
      </c>
      <c r="I787" s="89" t="str">
        <f>IF(ISBLANK(Entladung!B787),"",Entladung!D787)</f>
        <v/>
      </c>
      <c r="J787" s="88" t="str">
        <f>IF(ISBLANK(Beladung!B787),"",SUMIFS(Entladung!$F$17:$F$1001,Entladung!$B$17:$B$1001,'Ergebnis (detailliert)'!$B$17:$B$300))</f>
        <v/>
      </c>
      <c r="K787" s="13" t="str">
        <f>IFERROR(IF(B787="","",J787*'Ergebnis (detailliert)'!G787/'Ergebnis (detailliert)'!F787),0)</f>
        <v/>
      </c>
      <c r="L787" s="56" t="str">
        <f t="shared" si="12"/>
        <v/>
      </c>
      <c r="M787" s="57" t="str">
        <f>IF(B787="","",IF(LOOKUP(B787,Stammdaten!$A$17:$A$1001,Stammdaten!$G$17:$G$1001)="Nein",0,IF(ISBLANK(Beladung!B787),"",ROUND(MIN(G787,K787)*-1,2))))</f>
        <v/>
      </c>
    </row>
    <row r="788" spans="1:13" x14ac:dyDescent="0.25">
      <c r="A788" s="142" t="str">
        <f>_xlfn.IFNA(VLOOKUP(B788,Stammdaten!$A$17:$B$300,2,FALSE),"")</f>
        <v/>
      </c>
      <c r="B788" s="125" t="str">
        <f>IF(Beladung!B788="","",Beladung!B788)</f>
        <v/>
      </c>
      <c r="C788" s="124" t="str">
        <f>IF(Beladung!C788="","",Beladung!C788)</f>
        <v/>
      </c>
      <c r="D788" s="87" t="str">
        <f>IF(ISBLANK(Beladung!B788),"",SUMIFS(Beladung!$D$17:$D$300,Beladung!$B$17:$B$300,B788))</f>
        <v/>
      </c>
      <c r="E788" s="66" t="str">
        <f>IF(ISBLANK(Beladung!B788),"",Beladung!D788)</f>
        <v/>
      </c>
      <c r="F788" s="88" t="str">
        <f>IF(ISBLANK(Beladung!B788),"",SUMIFS(Beladung!$F$17:$F$1001,Beladung!$B$17:$B$1001,'Ergebnis (detailliert)'!B788))</f>
        <v/>
      </c>
      <c r="G788" s="67" t="str">
        <f>IF(ISBLANK(Beladung!B788),"",Beladung!F788)</f>
        <v/>
      </c>
      <c r="H788" s="88" t="str">
        <f>IF(ISBLANK(Beladung!B788),"",SUMIFS(Entladung!$D$17:$D$1001,Entladung!$B$17:$B$1001,'Ergebnis (detailliert)'!B788))</f>
        <v/>
      </c>
      <c r="I788" s="89" t="str">
        <f>IF(ISBLANK(Entladung!B788),"",Entladung!D788)</f>
        <v/>
      </c>
      <c r="J788" s="88" t="str">
        <f>IF(ISBLANK(Beladung!B788),"",SUMIFS(Entladung!$F$17:$F$1001,Entladung!$B$17:$B$1001,'Ergebnis (detailliert)'!$B$17:$B$300))</f>
        <v/>
      </c>
      <c r="K788" s="13" t="str">
        <f>IFERROR(IF(B788="","",J788*'Ergebnis (detailliert)'!G788/'Ergebnis (detailliert)'!F788),0)</f>
        <v/>
      </c>
      <c r="L788" s="56" t="str">
        <f t="shared" si="12"/>
        <v/>
      </c>
      <c r="M788" s="57" t="str">
        <f>IF(B788="","",IF(LOOKUP(B788,Stammdaten!$A$17:$A$1001,Stammdaten!$G$17:$G$1001)="Nein",0,IF(ISBLANK(Beladung!B788),"",ROUND(MIN(G788,K788)*-1,2))))</f>
        <v/>
      </c>
    </row>
    <row r="789" spans="1:13" x14ac:dyDescent="0.25">
      <c r="A789" s="142" t="str">
        <f>_xlfn.IFNA(VLOOKUP(B789,Stammdaten!$A$17:$B$300,2,FALSE),"")</f>
        <v/>
      </c>
      <c r="B789" s="125" t="str">
        <f>IF(Beladung!B789="","",Beladung!B789)</f>
        <v/>
      </c>
      <c r="C789" s="124" t="str">
        <f>IF(Beladung!C789="","",Beladung!C789)</f>
        <v/>
      </c>
      <c r="D789" s="87" t="str">
        <f>IF(ISBLANK(Beladung!B789),"",SUMIFS(Beladung!$D$17:$D$300,Beladung!$B$17:$B$300,B789))</f>
        <v/>
      </c>
      <c r="E789" s="66" t="str">
        <f>IF(ISBLANK(Beladung!B789),"",Beladung!D789)</f>
        <v/>
      </c>
      <c r="F789" s="88" t="str">
        <f>IF(ISBLANK(Beladung!B789),"",SUMIFS(Beladung!$F$17:$F$1001,Beladung!$B$17:$B$1001,'Ergebnis (detailliert)'!B789))</f>
        <v/>
      </c>
      <c r="G789" s="67" t="str">
        <f>IF(ISBLANK(Beladung!B789),"",Beladung!F789)</f>
        <v/>
      </c>
      <c r="H789" s="88" t="str">
        <f>IF(ISBLANK(Beladung!B789),"",SUMIFS(Entladung!$D$17:$D$1001,Entladung!$B$17:$B$1001,'Ergebnis (detailliert)'!B789))</f>
        <v/>
      </c>
      <c r="I789" s="89" t="str">
        <f>IF(ISBLANK(Entladung!B789),"",Entladung!D789)</f>
        <v/>
      </c>
      <c r="J789" s="88" t="str">
        <f>IF(ISBLANK(Beladung!B789),"",SUMIFS(Entladung!$F$17:$F$1001,Entladung!$B$17:$B$1001,'Ergebnis (detailliert)'!$B$17:$B$300))</f>
        <v/>
      </c>
      <c r="K789" s="13" t="str">
        <f>IFERROR(IF(B789="","",J789*'Ergebnis (detailliert)'!G789/'Ergebnis (detailliert)'!F789),0)</f>
        <v/>
      </c>
      <c r="L789" s="56" t="str">
        <f t="shared" si="12"/>
        <v/>
      </c>
      <c r="M789" s="57" t="str">
        <f>IF(B789="","",IF(LOOKUP(B789,Stammdaten!$A$17:$A$1001,Stammdaten!$G$17:$G$1001)="Nein",0,IF(ISBLANK(Beladung!B789),"",ROUND(MIN(G789,K789)*-1,2))))</f>
        <v/>
      </c>
    </row>
    <row r="790" spans="1:13" x14ac:dyDescent="0.25">
      <c r="A790" s="142" t="str">
        <f>_xlfn.IFNA(VLOOKUP(B790,Stammdaten!$A$17:$B$300,2,FALSE),"")</f>
        <v/>
      </c>
      <c r="B790" s="125" t="str">
        <f>IF(Beladung!B790="","",Beladung!B790)</f>
        <v/>
      </c>
      <c r="C790" s="124" t="str">
        <f>IF(Beladung!C790="","",Beladung!C790)</f>
        <v/>
      </c>
      <c r="D790" s="87" t="str">
        <f>IF(ISBLANK(Beladung!B790),"",SUMIFS(Beladung!$D$17:$D$300,Beladung!$B$17:$B$300,B790))</f>
        <v/>
      </c>
      <c r="E790" s="66" t="str">
        <f>IF(ISBLANK(Beladung!B790),"",Beladung!D790)</f>
        <v/>
      </c>
      <c r="F790" s="88" t="str">
        <f>IF(ISBLANK(Beladung!B790),"",SUMIFS(Beladung!$F$17:$F$1001,Beladung!$B$17:$B$1001,'Ergebnis (detailliert)'!B790))</f>
        <v/>
      </c>
      <c r="G790" s="67" t="str">
        <f>IF(ISBLANK(Beladung!B790),"",Beladung!F790)</f>
        <v/>
      </c>
      <c r="H790" s="88" t="str">
        <f>IF(ISBLANK(Beladung!B790),"",SUMIFS(Entladung!$D$17:$D$1001,Entladung!$B$17:$B$1001,'Ergebnis (detailliert)'!B790))</f>
        <v/>
      </c>
      <c r="I790" s="89" t="str">
        <f>IF(ISBLANK(Entladung!B790),"",Entladung!D790)</f>
        <v/>
      </c>
      <c r="J790" s="88" t="str">
        <f>IF(ISBLANK(Beladung!B790),"",SUMIFS(Entladung!$F$17:$F$1001,Entladung!$B$17:$B$1001,'Ergebnis (detailliert)'!$B$17:$B$300))</f>
        <v/>
      </c>
      <c r="K790" s="13" t="str">
        <f>IFERROR(IF(B790="","",J790*'Ergebnis (detailliert)'!G790/'Ergebnis (detailliert)'!F790),0)</f>
        <v/>
      </c>
      <c r="L790" s="56" t="str">
        <f t="shared" si="12"/>
        <v/>
      </c>
      <c r="M790" s="57" t="str">
        <f>IF(B790="","",IF(LOOKUP(B790,Stammdaten!$A$17:$A$1001,Stammdaten!$G$17:$G$1001)="Nein",0,IF(ISBLANK(Beladung!B790),"",ROUND(MIN(G790,K790)*-1,2))))</f>
        <v/>
      </c>
    </row>
    <row r="791" spans="1:13" x14ac:dyDescent="0.25">
      <c r="A791" s="142" t="str">
        <f>_xlfn.IFNA(VLOOKUP(B791,Stammdaten!$A$17:$B$300,2,FALSE),"")</f>
        <v/>
      </c>
      <c r="B791" s="125" t="str">
        <f>IF(Beladung!B791="","",Beladung!B791)</f>
        <v/>
      </c>
      <c r="C791" s="124" t="str">
        <f>IF(Beladung!C791="","",Beladung!C791)</f>
        <v/>
      </c>
      <c r="D791" s="87" t="str">
        <f>IF(ISBLANK(Beladung!B791),"",SUMIFS(Beladung!$D$17:$D$300,Beladung!$B$17:$B$300,B791))</f>
        <v/>
      </c>
      <c r="E791" s="66" t="str">
        <f>IF(ISBLANK(Beladung!B791),"",Beladung!D791)</f>
        <v/>
      </c>
      <c r="F791" s="88" t="str">
        <f>IF(ISBLANK(Beladung!B791),"",SUMIFS(Beladung!$F$17:$F$1001,Beladung!$B$17:$B$1001,'Ergebnis (detailliert)'!B791))</f>
        <v/>
      </c>
      <c r="G791" s="67" t="str">
        <f>IF(ISBLANK(Beladung!B791),"",Beladung!F791)</f>
        <v/>
      </c>
      <c r="H791" s="88" t="str">
        <f>IF(ISBLANK(Beladung!B791),"",SUMIFS(Entladung!$D$17:$D$1001,Entladung!$B$17:$B$1001,'Ergebnis (detailliert)'!B791))</f>
        <v/>
      </c>
      <c r="I791" s="89" t="str">
        <f>IF(ISBLANK(Entladung!B791),"",Entladung!D791)</f>
        <v/>
      </c>
      <c r="J791" s="88" t="str">
        <f>IF(ISBLANK(Beladung!B791),"",SUMIFS(Entladung!$F$17:$F$1001,Entladung!$B$17:$B$1001,'Ergebnis (detailliert)'!$B$17:$B$300))</f>
        <v/>
      </c>
      <c r="K791" s="13" t="str">
        <f>IFERROR(IF(B791="","",J791*'Ergebnis (detailliert)'!G791/'Ergebnis (detailliert)'!F791),0)</f>
        <v/>
      </c>
      <c r="L791" s="56" t="str">
        <f t="shared" si="12"/>
        <v/>
      </c>
      <c r="M791" s="57" t="str">
        <f>IF(B791="","",IF(LOOKUP(B791,Stammdaten!$A$17:$A$1001,Stammdaten!$G$17:$G$1001)="Nein",0,IF(ISBLANK(Beladung!B791),"",ROUND(MIN(G791,K791)*-1,2))))</f>
        <v/>
      </c>
    </row>
    <row r="792" spans="1:13" x14ac:dyDescent="0.25">
      <c r="A792" s="142" t="str">
        <f>_xlfn.IFNA(VLOOKUP(B792,Stammdaten!$A$17:$B$300,2,FALSE),"")</f>
        <v/>
      </c>
      <c r="B792" s="125" t="str">
        <f>IF(Beladung!B792="","",Beladung!B792)</f>
        <v/>
      </c>
      <c r="C792" s="124" t="str">
        <f>IF(Beladung!C792="","",Beladung!C792)</f>
        <v/>
      </c>
      <c r="D792" s="87" t="str">
        <f>IF(ISBLANK(Beladung!B792),"",SUMIFS(Beladung!$D$17:$D$300,Beladung!$B$17:$B$300,B792))</f>
        <v/>
      </c>
      <c r="E792" s="66" t="str">
        <f>IF(ISBLANK(Beladung!B792),"",Beladung!D792)</f>
        <v/>
      </c>
      <c r="F792" s="88" t="str">
        <f>IF(ISBLANK(Beladung!B792),"",SUMIFS(Beladung!$F$17:$F$1001,Beladung!$B$17:$B$1001,'Ergebnis (detailliert)'!B792))</f>
        <v/>
      </c>
      <c r="G792" s="67" t="str">
        <f>IF(ISBLANK(Beladung!B792),"",Beladung!F792)</f>
        <v/>
      </c>
      <c r="H792" s="88" t="str">
        <f>IF(ISBLANK(Beladung!B792),"",SUMIFS(Entladung!$D$17:$D$1001,Entladung!$B$17:$B$1001,'Ergebnis (detailliert)'!B792))</f>
        <v/>
      </c>
      <c r="I792" s="89" t="str">
        <f>IF(ISBLANK(Entladung!B792),"",Entladung!D792)</f>
        <v/>
      </c>
      <c r="J792" s="88" t="str">
        <f>IF(ISBLANK(Beladung!B792),"",SUMIFS(Entladung!$F$17:$F$1001,Entladung!$B$17:$B$1001,'Ergebnis (detailliert)'!$B$17:$B$300))</f>
        <v/>
      </c>
      <c r="K792" s="13" t="str">
        <f>IFERROR(IF(B792="","",J792*'Ergebnis (detailliert)'!G792/'Ergebnis (detailliert)'!F792),0)</f>
        <v/>
      </c>
      <c r="L792" s="56" t="str">
        <f t="shared" si="12"/>
        <v/>
      </c>
      <c r="M792" s="57" t="str">
        <f>IF(B792="","",IF(LOOKUP(B792,Stammdaten!$A$17:$A$1001,Stammdaten!$G$17:$G$1001)="Nein",0,IF(ISBLANK(Beladung!B792),"",ROUND(MIN(G792,K792)*-1,2))))</f>
        <v/>
      </c>
    </row>
    <row r="793" spans="1:13" x14ac:dyDescent="0.25">
      <c r="A793" s="142" t="str">
        <f>_xlfn.IFNA(VLOOKUP(B793,Stammdaten!$A$17:$B$300,2,FALSE),"")</f>
        <v/>
      </c>
      <c r="B793" s="125" t="str">
        <f>IF(Beladung!B793="","",Beladung!B793)</f>
        <v/>
      </c>
      <c r="C793" s="124" t="str">
        <f>IF(Beladung!C793="","",Beladung!C793)</f>
        <v/>
      </c>
      <c r="D793" s="87" t="str">
        <f>IF(ISBLANK(Beladung!B793),"",SUMIFS(Beladung!$D$17:$D$300,Beladung!$B$17:$B$300,B793))</f>
        <v/>
      </c>
      <c r="E793" s="66" t="str">
        <f>IF(ISBLANK(Beladung!B793),"",Beladung!D793)</f>
        <v/>
      </c>
      <c r="F793" s="88" t="str">
        <f>IF(ISBLANK(Beladung!B793),"",SUMIFS(Beladung!$F$17:$F$1001,Beladung!$B$17:$B$1001,'Ergebnis (detailliert)'!B793))</f>
        <v/>
      </c>
      <c r="G793" s="67" t="str">
        <f>IF(ISBLANK(Beladung!B793),"",Beladung!F793)</f>
        <v/>
      </c>
      <c r="H793" s="88" t="str">
        <f>IF(ISBLANK(Beladung!B793),"",SUMIFS(Entladung!$D$17:$D$1001,Entladung!$B$17:$B$1001,'Ergebnis (detailliert)'!B793))</f>
        <v/>
      </c>
      <c r="I793" s="89" t="str">
        <f>IF(ISBLANK(Entladung!B793),"",Entladung!D793)</f>
        <v/>
      </c>
      <c r="J793" s="88" t="str">
        <f>IF(ISBLANK(Beladung!B793),"",SUMIFS(Entladung!$F$17:$F$1001,Entladung!$B$17:$B$1001,'Ergebnis (detailliert)'!$B$17:$B$300))</f>
        <v/>
      </c>
      <c r="K793" s="13" t="str">
        <f>IFERROR(IF(B793="","",J793*'Ergebnis (detailliert)'!G793/'Ergebnis (detailliert)'!F793),0)</f>
        <v/>
      </c>
      <c r="L793" s="56" t="str">
        <f t="shared" si="12"/>
        <v/>
      </c>
      <c r="M793" s="57" t="str">
        <f>IF(B793="","",IF(LOOKUP(B793,Stammdaten!$A$17:$A$1001,Stammdaten!$G$17:$G$1001)="Nein",0,IF(ISBLANK(Beladung!B793),"",ROUND(MIN(G793,K793)*-1,2))))</f>
        <v/>
      </c>
    </row>
    <row r="794" spans="1:13" x14ac:dyDescent="0.25">
      <c r="A794" s="142" t="str">
        <f>_xlfn.IFNA(VLOOKUP(B794,Stammdaten!$A$17:$B$300,2,FALSE),"")</f>
        <v/>
      </c>
      <c r="B794" s="125" t="str">
        <f>IF(Beladung!B794="","",Beladung!B794)</f>
        <v/>
      </c>
      <c r="C794" s="124" t="str">
        <f>IF(Beladung!C794="","",Beladung!C794)</f>
        <v/>
      </c>
      <c r="D794" s="87" t="str">
        <f>IF(ISBLANK(Beladung!B794),"",SUMIFS(Beladung!$D$17:$D$300,Beladung!$B$17:$B$300,B794))</f>
        <v/>
      </c>
      <c r="E794" s="66" t="str">
        <f>IF(ISBLANK(Beladung!B794),"",Beladung!D794)</f>
        <v/>
      </c>
      <c r="F794" s="88" t="str">
        <f>IF(ISBLANK(Beladung!B794),"",SUMIFS(Beladung!$F$17:$F$1001,Beladung!$B$17:$B$1001,'Ergebnis (detailliert)'!B794))</f>
        <v/>
      </c>
      <c r="G794" s="67" t="str">
        <f>IF(ISBLANK(Beladung!B794),"",Beladung!F794)</f>
        <v/>
      </c>
      <c r="H794" s="88" t="str">
        <f>IF(ISBLANK(Beladung!B794),"",SUMIFS(Entladung!$D$17:$D$1001,Entladung!$B$17:$B$1001,'Ergebnis (detailliert)'!B794))</f>
        <v/>
      </c>
      <c r="I794" s="89" t="str">
        <f>IF(ISBLANK(Entladung!B794),"",Entladung!D794)</f>
        <v/>
      </c>
      <c r="J794" s="88" t="str">
        <f>IF(ISBLANK(Beladung!B794),"",SUMIFS(Entladung!$F$17:$F$1001,Entladung!$B$17:$B$1001,'Ergebnis (detailliert)'!$B$17:$B$300))</f>
        <v/>
      </c>
      <c r="K794" s="13" t="str">
        <f>IFERROR(IF(B794="","",J794*'Ergebnis (detailliert)'!G794/'Ergebnis (detailliert)'!F794),0)</f>
        <v/>
      </c>
      <c r="L794" s="56" t="str">
        <f t="shared" si="12"/>
        <v/>
      </c>
      <c r="M794" s="57" t="str">
        <f>IF(B794="","",IF(LOOKUP(B794,Stammdaten!$A$17:$A$1001,Stammdaten!$G$17:$G$1001)="Nein",0,IF(ISBLANK(Beladung!B794),"",ROUND(MIN(G794,K794)*-1,2))))</f>
        <v/>
      </c>
    </row>
    <row r="795" spans="1:13" x14ac:dyDescent="0.25">
      <c r="A795" s="142" t="str">
        <f>_xlfn.IFNA(VLOOKUP(B795,Stammdaten!$A$17:$B$300,2,FALSE),"")</f>
        <v/>
      </c>
      <c r="B795" s="125" t="str">
        <f>IF(Beladung!B795="","",Beladung!B795)</f>
        <v/>
      </c>
      <c r="C795" s="124" t="str">
        <f>IF(Beladung!C795="","",Beladung!C795)</f>
        <v/>
      </c>
      <c r="D795" s="87" t="str">
        <f>IF(ISBLANK(Beladung!B795),"",SUMIFS(Beladung!$D$17:$D$300,Beladung!$B$17:$B$300,B795))</f>
        <v/>
      </c>
      <c r="E795" s="66" t="str">
        <f>IF(ISBLANK(Beladung!B795),"",Beladung!D795)</f>
        <v/>
      </c>
      <c r="F795" s="88" t="str">
        <f>IF(ISBLANK(Beladung!B795),"",SUMIFS(Beladung!$F$17:$F$1001,Beladung!$B$17:$B$1001,'Ergebnis (detailliert)'!B795))</f>
        <v/>
      </c>
      <c r="G795" s="67" t="str">
        <f>IF(ISBLANK(Beladung!B795),"",Beladung!F795)</f>
        <v/>
      </c>
      <c r="H795" s="88" t="str">
        <f>IF(ISBLANK(Beladung!B795),"",SUMIFS(Entladung!$D$17:$D$1001,Entladung!$B$17:$B$1001,'Ergebnis (detailliert)'!B795))</f>
        <v/>
      </c>
      <c r="I795" s="89" t="str">
        <f>IF(ISBLANK(Entladung!B795),"",Entladung!D795)</f>
        <v/>
      </c>
      <c r="J795" s="88" t="str">
        <f>IF(ISBLANK(Beladung!B795),"",SUMIFS(Entladung!$F$17:$F$1001,Entladung!$B$17:$B$1001,'Ergebnis (detailliert)'!$B$17:$B$300))</f>
        <v/>
      </c>
      <c r="K795" s="13" t="str">
        <f>IFERROR(IF(B795="","",J795*'Ergebnis (detailliert)'!G795/'Ergebnis (detailliert)'!F795),0)</f>
        <v/>
      </c>
      <c r="L795" s="56" t="str">
        <f t="shared" si="12"/>
        <v/>
      </c>
      <c r="M795" s="57" t="str">
        <f>IF(B795="","",IF(LOOKUP(B795,Stammdaten!$A$17:$A$1001,Stammdaten!$G$17:$G$1001)="Nein",0,IF(ISBLANK(Beladung!B795),"",ROUND(MIN(G795,K795)*-1,2))))</f>
        <v/>
      </c>
    </row>
    <row r="796" spans="1:13" x14ac:dyDescent="0.25">
      <c r="A796" s="142" t="str">
        <f>_xlfn.IFNA(VLOOKUP(B796,Stammdaten!$A$17:$B$300,2,FALSE),"")</f>
        <v/>
      </c>
      <c r="B796" s="125" t="str">
        <f>IF(Beladung!B796="","",Beladung!B796)</f>
        <v/>
      </c>
      <c r="C796" s="124" t="str">
        <f>IF(Beladung!C796="","",Beladung!C796)</f>
        <v/>
      </c>
      <c r="D796" s="87" t="str">
        <f>IF(ISBLANK(Beladung!B796),"",SUMIFS(Beladung!$D$17:$D$300,Beladung!$B$17:$B$300,B796))</f>
        <v/>
      </c>
      <c r="E796" s="66" t="str">
        <f>IF(ISBLANK(Beladung!B796),"",Beladung!D796)</f>
        <v/>
      </c>
      <c r="F796" s="88" t="str">
        <f>IF(ISBLANK(Beladung!B796),"",SUMIFS(Beladung!$F$17:$F$1001,Beladung!$B$17:$B$1001,'Ergebnis (detailliert)'!B796))</f>
        <v/>
      </c>
      <c r="G796" s="67" t="str">
        <f>IF(ISBLANK(Beladung!B796),"",Beladung!F796)</f>
        <v/>
      </c>
      <c r="H796" s="88" t="str">
        <f>IF(ISBLANK(Beladung!B796),"",SUMIFS(Entladung!$D$17:$D$1001,Entladung!$B$17:$B$1001,'Ergebnis (detailliert)'!B796))</f>
        <v/>
      </c>
      <c r="I796" s="89" t="str">
        <f>IF(ISBLANK(Entladung!B796),"",Entladung!D796)</f>
        <v/>
      </c>
      <c r="J796" s="88" t="str">
        <f>IF(ISBLANK(Beladung!B796),"",SUMIFS(Entladung!$F$17:$F$1001,Entladung!$B$17:$B$1001,'Ergebnis (detailliert)'!$B$17:$B$300))</f>
        <v/>
      </c>
      <c r="K796" s="13" t="str">
        <f>IFERROR(IF(B796="","",J796*'Ergebnis (detailliert)'!G796/'Ergebnis (detailliert)'!F796),0)</f>
        <v/>
      </c>
      <c r="L796" s="56" t="str">
        <f t="shared" si="12"/>
        <v/>
      </c>
      <c r="M796" s="57" t="str">
        <f>IF(B796="","",IF(LOOKUP(B796,Stammdaten!$A$17:$A$1001,Stammdaten!$G$17:$G$1001)="Nein",0,IF(ISBLANK(Beladung!B796),"",ROUND(MIN(G796,K796)*-1,2))))</f>
        <v/>
      </c>
    </row>
    <row r="797" spans="1:13" x14ac:dyDescent="0.25">
      <c r="A797" s="142" t="str">
        <f>_xlfn.IFNA(VLOOKUP(B797,Stammdaten!$A$17:$B$300,2,FALSE),"")</f>
        <v/>
      </c>
      <c r="B797" s="125" t="str">
        <f>IF(Beladung!B797="","",Beladung!B797)</f>
        <v/>
      </c>
      <c r="C797" s="124" t="str">
        <f>IF(Beladung!C797="","",Beladung!C797)</f>
        <v/>
      </c>
      <c r="D797" s="87" t="str">
        <f>IF(ISBLANK(Beladung!B797),"",SUMIFS(Beladung!$D$17:$D$300,Beladung!$B$17:$B$300,B797))</f>
        <v/>
      </c>
      <c r="E797" s="66" t="str">
        <f>IF(ISBLANK(Beladung!B797),"",Beladung!D797)</f>
        <v/>
      </c>
      <c r="F797" s="88" t="str">
        <f>IF(ISBLANK(Beladung!B797),"",SUMIFS(Beladung!$F$17:$F$1001,Beladung!$B$17:$B$1001,'Ergebnis (detailliert)'!B797))</f>
        <v/>
      </c>
      <c r="G797" s="67" t="str">
        <f>IF(ISBLANK(Beladung!B797),"",Beladung!F797)</f>
        <v/>
      </c>
      <c r="H797" s="88" t="str">
        <f>IF(ISBLANK(Beladung!B797),"",SUMIFS(Entladung!$D$17:$D$1001,Entladung!$B$17:$B$1001,'Ergebnis (detailliert)'!B797))</f>
        <v/>
      </c>
      <c r="I797" s="89" t="str">
        <f>IF(ISBLANK(Entladung!B797),"",Entladung!D797)</f>
        <v/>
      </c>
      <c r="J797" s="88" t="str">
        <f>IF(ISBLANK(Beladung!B797),"",SUMIFS(Entladung!$F$17:$F$1001,Entladung!$B$17:$B$1001,'Ergebnis (detailliert)'!$B$17:$B$300))</f>
        <v/>
      </c>
      <c r="K797" s="13" t="str">
        <f>IFERROR(IF(B797="","",J797*'Ergebnis (detailliert)'!G797/'Ergebnis (detailliert)'!F797),0)</f>
        <v/>
      </c>
      <c r="L797" s="56" t="str">
        <f t="shared" si="12"/>
        <v/>
      </c>
      <c r="M797" s="57" t="str">
        <f>IF(B797="","",IF(LOOKUP(B797,Stammdaten!$A$17:$A$1001,Stammdaten!$G$17:$G$1001)="Nein",0,IF(ISBLANK(Beladung!B797),"",ROUND(MIN(G797,K797)*-1,2))))</f>
        <v/>
      </c>
    </row>
    <row r="798" spans="1:13" x14ac:dyDescent="0.25">
      <c r="A798" s="142" t="str">
        <f>_xlfn.IFNA(VLOOKUP(B798,Stammdaten!$A$17:$B$300,2,FALSE),"")</f>
        <v/>
      </c>
      <c r="B798" s="125" t="str">
        <f>IF(Beladung!B798="","",Beladung!B798)</f>
        <v/>
      </c>
      <c r="C798" s="124" t="str">
        <f>IF(Beladung!C798="","",Beladung!C798)</f>
        <v/>
      </c>
      <c r="D798" s="87" t="str">
        <f>IF(ISBLANK(Beladung!B798),"",SUMIFS(Beladung!$D$17:$D$300,Beladung!$B$17:$B$300,B798))</f>
        <v/>
      </c>
      <c r="E798" s="66" t="str">
        <f>IF(ISBLANK(Beladung!B798),"",Beladung!D798)</f>
        <v/>
      </c>
      <c r="F798" s="88" t="str">
        <f>IF(ISBLANK(Beladung!B798),"",SUMIFS(Beladung!$F$17:$F$1001,Beladung!$B$17:$B$1001,'Ergebnis (detailliert)'!B798))</f>
        <v/>
      </c>
      <c r="G798" s="67" t="str">
        <f>IF(ISBLANK(Beladung!B798),"",Beladung!F798)</f>
        <v/>
      </c>
      <c r="H798" s="88" t="str">
        <f>IF(ISBLANK(Beladung!B798),"",SUMIFS(Entladung!$D$17:$D$1001,Entladung!$B$17:$B$1001,'Ergebnis (detailliert)'!B798))</f>
        <v/>
      </c>
      <c r="I798" s="89" t="str">
        <f>IF(ISBLANK(Entladung!B798),"",Entladung!D798)</f>
        <v/>
      </c>
      <c r="J798" s="88" t="str">
        <f>IF(ISBLANK(Beladung!B798),"",SUMIFS(Entladung!$F$17:$F$1001,Entladung!$B$17:$B$1001,'Ergebnis (detailliert)'!$B$17:$B$300))</f>
        <v/>
      </c>
      <c r="K798" s="13" t="str">
        <f>IFERROR(IF(B798="","",J798*'Ergebnis (detailliert)'!G798/'Ergebnis (detailliert)'!F798),0)</f>
        <v/>
      </c>
      <c r="L798" s="56" t="str">
        <f t="shared" si="12"/>
        <v/>
      </c>
      <c r="M798" s="57" t="str">
        <f>IF(B798="","",IF(LOOKUP(B798,Stammdaten!$A$17:$A$1001,Stammdaten!$G$17:$G$1001)="Nein",0,IF(ISBLANK(Beladung!B798),"",ROUND(MIN(G798,K798)*-1,2))))</f>
        <v/>
      </c>
    </row>
    <row r="799" spans="1:13" x14ac:dyDescent="0.25">
      <c r="A799" s="142" t="str">
        <f>_xlfn.IFNA(VLOOKUP(B799,Stammdaten!$A$17:$B$300,2,FALSE),"")</f>
        <v/>
      </c>
      <c r="B799" s="125" t="str">
        <f>IF(Beladung!B799="","",Beladung!B799)</f>
        <v/>
      </c>
      <c r="C799" s="124" t="str">
        <f>IF(Beladung!C799="","",Beladung!C799)</f>
        <v/>
      </c>
      <c r="D799" s="87" t="str">
        <f>IF(ISBLANK(Beladung!B799),"",SUMIFS(Beladung!$D$17:$D$300,Beladung!$B$17:$B$300,B799))</f>
        <v/>
      </c>
      <c r="E799" s="66" t="str">
        <f>IF(ISBLANK(Beladung!B799),"",Beladung!D799)</f>
        <v/>
      </c>
      <c r="F799" s="88" t="str">
        <f>IF(ISBLANK(Beladung!B799),"",SUMIFS(Beladung!$F$17:$F$1001,Beladung!$B$17:$B$1001,'Ergebnis (detailliert)'!B799))</f>
        <v/>
      </c>
      <c r="G799" s="67" t="str">
        <f>IF(ISBLANK(Beladung!B799),"",Beladung!F799)</f>
        <v/>
      </c>
      <c r="H799" s="88" t="str">
        <f>IF(ISBLANK(Beladung!B799),"",SUMIFS(Entladung!$D$17:$D$1001,Entladung!$B$17:$B$1001,'Ergebnis (detailliert)'!B799))</f>
        <v/>
      </c>
      <c r="I799" s="89" t="str">
        <f>IF(ISBLANK(Entladung!B799),"",Entladung!D799)</f>
        <v/>
      </c>
      <c r="J799" s="88" t="str">
        <f>IF(ISBLANK(Beladung!B799),"",SUMIFS(Entladung!$F$17:$F$1001,Entladung!$B$17:$B$1001,'Ergebnis (detailliert)'!$B$17:$B$300))</f>
        <v/>
      </c>
      <c r="K799" s="13" t="str">
        <f>IFERROR(IF(B799="","",J799*'Ergebnis (detailliert)'!G799/'Ergebnis (detailliert)'!F799),0)</f>
        <v/>
      </c>
      <c r="L799" s="56" t="str">
        <f t="shared" si="12"/>
        <v/>
      </c>
      <c r="M799" s="57" t="str">
        <f>IF(B799="","",IF(LOOKUP(B799,Stammdaten!$A$17:$A$1001,Stammdaten!$G$17:$G$1001)="Nein",0,IF(ISBLANK(Beladung!B799),"",ROUND(MIN(G799,K799)*-1,2))))</f>
        <v/>
      </c>
    </row>
    <row r="800" spans="1:13" x14ac:dyDescent="0.25">
      <c r="A800" s="142" t="str">
        <f>_xlfn.IFNA(VLOOKUP(B800,Stammdaten!$A$17:$B$300,2,FALSE),"")</f>
        <v/>
      </c>
      <c r="B800" s="125" t="str">
        <f>IF(Beladung!B800="","",Beladung!B800)</f>
        <v/>
      </c>
      <c r="C800" s="124" t="str">
        <f>IF(Beladung!C800="","",Beladung!C800)</f>
        <v/>
      </c>
      <c r="D800" s="87" t="str">
        <f>IF(ISBLANK(Beladung!B800),"",SUMIFS(Beladung!$D$17:$D$300,Beladung!$B$17:$B$300,B800))</f>
        <v/>
      </c>
      <c r="E800" s="66" t="str">
        <f>IF(ISBLANK(Beladung!B800),"",Beladung!D800)</f>
        <v/>
      </c>
      <c r="F800" s="88" t="str">
        <f>IF(ISBLANK(Beladung!B800),"",SUMIFS(Beladung!$F$17:$F$1001,Beladung!$B$17:$B$1001,'Ergebnis (detailliert)'!B800))</f>
        <v/>
      </c>
      <c r="G800" s="67" t="str">
        <f>IF(ISBLANK(Beladung!B800),"",Beladung!F800)</f>
        <v/>
      </c>
      <c r="H800" s="88" t="str">
        <f>IF(ISBLANK(Beladung!B800),"",SUMIFS(Entladung!$D$17:$D$1001,Entladung!$B$17:$B$1001,'Ergebnis (detailliert)'!B800))</f>
        <v/>
      </c>
      <c r="I800" s="89" t="str">
        <f>IF(ISBLANK(Entladung!B800),"",Entladung!D800)</f>
        <v/>
      </c>
      <c r="J800" s="88" t="str">
        <f>IF(ISBLANK(Beladung!B800),"",SUMIFS(Entladung!$F$17:$F$1001,Entladung!$B$17:$B$1001,'Ergebnis (detailliert)'!$B$17:$B$300))</f>
        <v/>
      </c>
      <c r="K800" s="13" t="str">
        <f>IFERROR(IF(B800="","",J800*'Ergebnis (detailliert)'!G800/'Ergebnis (detailliert)'!F800),0)</f>
        <v/>
      </c>
      <c r="L800" s="56" t="str">
        <f t="shared" si="12"/>
        <v/>
      </c>
      <c r="M800" s="57" t="str">
        <f>IF(B800="","",IF(LOOKUP(B800,Stammdaten!$A$17:$A$1001,Stammdaten!$G$17:$G$1001)="Nein",0,IF(ISBLANK(Beladung!B800),"",ROUND(MIN(G800,K800)*-1,2))))</f>
        <v/>
      </c>
    </row>
    <row r="801" spans="1:13" x14ac:dyDescent="0.25">
      <c r="A801" s="142" t="str">
        <f>_xlfn.IFNA(VLOOKUP(B801,Stammdaten!$A$17:$B$300,2,FALSE),"")</f>
        <v/>
      </c>
      <c r="B801" s="125" t="str">
        <f>IF(Beladung!B801="","",Beladung!B801)</f>
        <v/>
      </c>
      <c r="C801" s="124" t="str">
        <f>IF(Beladung!C801="","",Beladung!C801)</f>
        <v/>
      </c>
      <c r="D801" s="87" t="str">
        <f>IF(ISBLANK(Beladung!B801),"",SUMIFS(Beladung!$D$17:$D$300,Beladung!$B$17:$B$300,B801))</f>
        <v/>
      </c>
      <c r="E801" s="66" t="str">
        <f>IF(ISBLANK(Beladung!B801),"",Beladung!D801)</f>
        <v/>
      </c>
      <c r="F801" s="88" t="str">
        <f>IF(ISBLANK(Beladung!B801),"",SUMIFS(Beladung!$F$17:$F$1001,Beladung!$B$17:$B$1001,'Ergebnis (detailliert)'!B801))</f>
        <v/>
      </c>
      <c r="G801" s="67" t="str">
        <f>IF(ISBLANK(Beladung!B801),"",Beladung!F801)</f>
        <v/>
      </c>
      <c r="H801" s="88" t="str">
        <f>IF(ISBLANK(Beladung!B801),"",SUMIFS(Entladung!$D$17:$D$1001,Entladung!$B$17:$B$1001,'Ergebnis (detailliert)'!B801))</f>
        <v/>
      </c>
      <c r="I801" s="89" t="str">
        <f>IF(ISBLANK(Entladung!B801),"",Entladung!D801)</f>
        <v/>
      </c>
      <c r="J801" s="88" t="str">
        <f>IF(ISBLANK(Beladung!B801),"",SUMIFS(Entladung!$F$17:$F$1001,Entladung!$B$17:$B$1001,'Ergebnis (detailliert)'!$B$17:$B$300))</f>
        <v/>
      </c>
      <c r="K801" s="13" t="str">
        <f>IFERROR(IF(B801="","",J801*'Ergebnis (detailliert)'!G801/'Ergebnis (detailliert)'!F801),0)</f>
        <v/>
      </c>
      <c r="L801" s="56" t="str">
        <f t="shared" si="12"/>
        <v/>
      </c>
      <c r="M801" s="57" t="str">
        <f>IF(B801="","",IF(LOOKUP(B801,Stammdaten!$A$17:$A$1001,Stammdaten!$G$17:$G$1001)="Nein",0,IF(ISBLANK(Beladung!B801),"",ROUND(MIN(G801,K801)*-1,2))))</f>
        <v/>
      </c>
    </row>
    <row r="802" spans="1:13" x14ac:dyDescent="0.25">
      <c r="A802" s="142" t="str">
        <f>_xlfn.IFNA(VLOOKUP(B802,Stammdaten!$A$17:$B$300,2,FALSE),"")</f>
        <v/>
      </c>
      <c r="B802" s="125" t="str">
        <f>IF(Beladung!B802="","",Beladung!B802)</f>
        <v/>
      </c>
      <c r="C802" s="124" t="str">
        <f>IF(Beladung!C802="","",Beladung!C802)</f>
        <v/>
      </c>
      <c r="D802" s="87" t="str">
        <f>IF(ISBLANK(Beladung!B802),"",SUMIFS(Beladung!$D$17:$D$300,Beladung!$B$17:$B$300,B802))</f>
        <v/>
      </c>
      <c r="E802" s="66" t="str">
        <f>IF(ISBLANK(Beladung!B802),"",Beladung!D802)</f>
        <v/>
      </c>
      <c r="F802" s="88" t="str">
        <f>IF(ISBLANK(Beladung!B802),"",SUMIFS(Beladung!$F$17:$F$1001,Beladung!$B$17:$B$1001,'Ergebnis (detailliert)'!B802))</f>
        <v/>
      </c>
      <c r="G802" s="67" t="str">
        <f>IF(ISBLANK(Beladung!B802),"",Beladung!F802)</f>
        <v/>
      </c>
      <c r="H802" s="88" t="str">
        <f>IF(ISBLANK(Beladung!B802),"",SUMIFS(Entladung!$D$17:$D$1001,Entladung!$B$17:$B$1001,'Ergebnis (detailliert)'!B802))</f>
        <v/>
      </c>
      <c r="I802" s="89" t="str">
        <f>IF(ISBLANK(Entladung!B802),"",Entladung!D802)</f>
        <v/>
      </c>
      <c r="J802" s="88" t="str">
        <f>IF(ISBLANK(Beladung!B802),"",SUMIFS(Entladung!$F$17:$F$1001,Entladung!$B$17:$B$1001,'Ergebnis (detailliert)'!$B$17:$B$300))</f>
        <v/>
      </c>
      <c r="K802" s="13" t="str">
        <f>IFERROR(IF(B802="","",J802*'Ergebnis (detailliert)'!G802/'Ergebnis (detailliert)'!F802),0)</f>
        <v/>
      </c>
      <c r="L802" s="56" t="str">
        <f t="shared" si="12"/>
        <v/>
      </c>
      <c r="M802" s="57" t="str">
        <f>IF(B802="","",IF(LOOKUP(B802,Stammdaten!$A$17:$A$1001,Stammdaten!$G$17:$G$1001)="Nein",0,IF(ISBLANK(Beladung!B802),"",ROUND(MIN(G802,K802)*-1,2))))</f>
        <v/>
      </c>
    </row>
    <row r="803" spans="1:13" x14ac:dyDescent="0.25">
      <c r="A803" s="142" t="str">
        <f>_xlfn.IFNA(VLOOKUP(B803,Stammdaten!$A$17:$B$300,2,FALSE),"")</f>
        <v/>
      </c>
      <c r="B803" s="125" t="str">
        <f>IF(Beladung!B803="","",Beladung!B803)</f>
        <v/>
      </c>
      <c r="C803" s="124" t="str">
        <f>IF(Beladung!C803="","",Beladung!C803)</f>
        <v/>
      </c>
      <c r="D803" s="87" t="str">
        <f>IF(ISBLANK(Beladung!B803),"",SUMIFS(Beladung!$D$17:$D$300,Beladung!$B$17:$B$300,B803))</f>
        <v/>
      </c>
      <c r="E803" s="66" t="str">
        <f>IF(ISBLANK(Beladung!B803),"",Beladung!D803)</f>
        <v/>
      </c>
      <c r="F803" s="88" t="str">
        <f>IF(ISBLANK(Beladung!B803),"",SUMIFS(Beladung!$F$17:$F$1001,Beladung!$B$17:$B$1001,'Ergebnis (detailliert)'!B803))</f>
        <v/>
      </c>
      <c r="G803" s="67" t="str">
        <f>IF(ISBLANK(Beladung!B803),"",Beladung!F803)</f>
        <v/>
      </c>
      <c r="H803" s="88" t="str">
        <f>IF(ISBLANK(Beladung!B803),"",SUMIFS(Entladung!$D$17:$D$1001,Entladung!$B$17:$B$1001,'Ergebnis (detailliert)'!B803))</f>
        <v/>
      </c>
      <c r="I803" s="89" t="str">
        <f>IF(ISBLANK(Entladung!B803),"",Entladung!D803)</f>
        <v/>
      </c>
      <c r="J803" s="88" t="str">
        <f>IF(ISBLANK(Beladung!B803),"",SUMIFS(Entladung!$F$17:$F$1001,Entladung!$B$17:$B$1001,'Ergebnis (detailliert)'!$B$17:$B$300))</f>
        <v/>
      </c>
      <c r="K803" s="13" t="str">
        <f>IFERROR(IF(B803="","",J803*'Ergebnis (detailliert)'!G803/'Ergebnis (detailliert)'!F803),0)</f>
        <v/>
      </c>
      <c r="L803" s="56" t="str">
        <f t="shared" si="12"/>
        <v/>
      </c>
      <c r="M803" s="57" t="str">
        <f>IF(B803="","",IF(LOOKUP(B803,Stammdaten!$A$17:$A$1001,Stammdaten!$G$17:$G$1001)="Nein",0,IF(ISBLANK(Beladung!B803),"",ROUND(MIN(G803,K803)*-1,2))))</f>
        <v/>
      </c>
    </row>
    <row r="804" spans="1:13" x14ac:dyDescent="0.25">
      <c r="A804" s="142" t="str">
        <f>_xlfn.IFNA(VLOOKUP(B804,Stammdaten!$A$17:$B$300,2,FALSE),"")</f>
        <v/>
      </c>
      <c r="B804" s="125" t="str">
        <f>IF(Beladung!B804="","",Beladung!B804)</f>
        <v/>
      </c>
      <c r="C804" s="124" t="str">
        <f>IF(Beladung!C804="","",Beladung!C804)</f>
        <v/>
      </c>
      <c r="D804" s="87" t="str">
        <f>IF(ISBLANK(Beladung!B804),"",SUMIFS(Beladung!$D$17:$D$300,Beladung!$B$17:$B$300,B804))</f>
        <v/>
      </c>
      <c r="E804" s="66" t="str">
        <f>IF(ISBLANK(Beladung!B804),"",Beladung!D804)</f>
        <v/>
      </c>
      <c r="F804" s="88" t="str">
        <f>IF(ISBLANK(Beladung!B804),"",SUMIFS(Beladung!$F$17:$F$1001,Beladung!$B$17:$B$1001,'Ergebnis (detailliert)'!B804))</f>
        <v/>
      </c>
      <c r="G804" s="67" t="str">
        <f>IF(ISBLANK(Beladung!B804),"",Beladung!F804)</f>
        <v/>
      </c>
      <c r="H804" s="88" t="str">
        <f>IF(ISBLANK(Beladung!B804),"",SUMIFS(Entladung!$D$17:$D$1001,Entladung!$B$17:$B$1001,'Ergebnis (detailliert)'!B804))</f>
        <v/>
      </c>
      <c r="I804" s="89" t="str">
        <f>IF(ISBLANK(Entladung!B804),"",Entladung!D804)</f>
        <v/>
      </c>
      <c r="J804" s="88" t="str">
        <f>IF(ISBLANK(Beladung!B804),"",SUMIFS(Entladung!$F$17:$F$1001,Entladung!$B$17:$B$1001,'Ergebnis (detailliert)'!$B$17:$B$300))</f>
        <v/>
      </c>
      <c r="K804" s="13" t="str">
        <f>IFERROR(IF(B804="","",J804*'Ergebnis (detailliert)'!G804/'Ergebnis (detailliert)'!F804),0)</f>
        <v/>
      </c>
      <c r="L804" s="56" t="str">
        <f t="shared" si="12"/>
        <v/>
      </c>
      <c r="M804" s="57" t="str">
        <f>IF(B804="","",IF(LOOKUP(B804,Stammdaten!$A$17:$A$1001,Stammdaten!$G$17:$G$1001)="Nein",0,IF(ISBLANK(Beladung!B804),"",ROUND(MIN(G804,K804)*-1,2))))</f>
        <v/>
      </c>
    </row>
    <row r="805" spans="1:13" x14ac:dyDescent="0.25">
      <c r="A805" s="142" t="str">
        <f>_xlfn.IFNA(VLOOKUP(B805,Stammdaten!$A$17:$B$300,2,FALSE),"")</f>
        <v/>
      </c>
      <c r="B805" s="125" t="str">
        <f>IF(Beladung!B805="","",Beladung!B805)</f>
        <v/>
      </c>
      <c r="C805" s="124" t="str">
        <f>IF(Beladung!C805="","",Beladung!C805)</f>
        <v/>
      </c>
      <c r="D805" s="87" t="str">
        <f>IF(ISBLANK(Beladung!B805),"",SUMIFS(Beladung!$D$17:$D$300,Beladung!$B$17:$B$300,B805))</f>
        <v/>
      </c>
      <c r="E805" s="66" t="str">
        <f>IF(ISBLANK(Beladung!B805),"",Beladung!D805)</f>
        <v/>
      </c>
      <c r="F805" s="88" t="str">
        <f>IF(ISBLANK(Beladung!B805),"",SUMIFS(Beladung!$F$17:$F$1001,Beladung!$B$17:$B$1001,'Ergebnis (detailliert)'!B805))</f>
        <v/>
      </c>
      <c r="G805" s="67" t="str">
        <f>IF(ISBLANK(Beladung!B805),"",Beladung!F805)</f>
        <v/>
      </c>
      <c r="H805" s="88" t="str">
        <f>IF(ISBLANK(Beladung!B805),"",SUMIFS(Entladung!$D$17:$D$1001,Entladung!$B$17:$B$1001,'Ergebnis (detailliert)'!B805))</f>
        <v/>
      </c>
      <c r="I805" s="89" t="str">
        <f>IF(ISBLANK(Entladung!B805),"",Entladung!D805)</f>
        <v/>
      </c>
      <c r="J805" s="88" t="str">
        <f>IF(ISBLANK(Beladung!B805),"",SUMIFS(Entladung!$F$17:$F$1001,Entladung!$B$17:$B$1001,'Ergebnis (detailliert)'!$B$17:$B$300))</f>
        <v/>
      </c>
      <c r="K805" s="13" t="str">
        <f>IFERROR(IF(B805="","",J805*'Ergebnis (detailliert)'!G805/'Ergebnis (detailliert)'!F805),0)</f>
        <v/>
      </c>
      <c r="L805" s="56" t="str">
        <f t="shared" si="12"/>
        <v/>
      </c>
      <c r="M805" s="57" t="str">
        <f>IF(B805="","",IF(LOOKUP(B805,Stammdaten!$A$17:$A$1001,Stammdaten!$G$17:$G$1001)="Nein",0,IF(ISBLANK(Beladung!B805),"",ROUND(MIN(G805,K805)*-1,2))))</f>
        <v/>
      </c>
    </row>
    <row r="806" spans="1:13" x14ac:dyDescent="0.25">
      <c r="A806" s="142" t="str">
        <f>_xlfn.IFNA(VLOOKUP(B806,Stammdaten!$A$17:$B$300,2,FALSE),"")</f>
        <v/>
      </c>
      <c r="B806" s="125" t="str">
        <f>IF(Beladung!B806="","",Beladung!B806)</f>
        <v/>
      </c>
      <c r="C806" s="124" t="str">
        <f>IF(Beladung!C806="","",Beladung!C806)</f>
        <v/>
      </c>
      <c r="D806" s="87" t="str">
        <f>IF(ISBLANK(Beladung!B806),"",SUMIFS(Beladung!$D$17:$D$300,Beladung!$B$17:$B$300,B806))</f>
        <v/>
      </c>
      <c r="E806" s="66" t="str">
        <f>IF(ISBLANK(Beladung!B806),"",Beladung!D806)</f>
        <v/>
      </c>
      <c r="F806" s="88" t="str">
        <f>IF(ISBLANK(Beladung!B806),"",SUMIFS(Beladung!$F$17:$F$1001,Beladung!$B$17:$B$1001,'Ergebnis (detailliert)'!B806))</f>
        <v/>
      </c>
      <c r="G806" s="67" t="str">
        <f>IF(ISBLANK(Beladung!B806),"",Beladung!F806)</f>
        <v/>
      </c>
      <c r="H806" s="88" t="str">
        <f>IF(ISBLANK(Beladung!B806),"",SUMIFS(Entladung!$D$17:$D$1001,Entladung!$B$17:$B$1001,'Ergebnis (detailliert)'!B806))</f>
        <v/>
      </c>
      <c r="I806" s="89" t="str">
        <f>IF(ISBLANK(Entladung!B806),"",Entladung!D806)</f>
        <v/>
      </c>
      <c r="J806" s="88" t="str">
        <f>IF(ISBLANK(Beladung!B806),"",SUMIFS(Entladung!$F$17:$F$1001,Entladung!$B$17:$B$1001,'Ergebnis (detailliert)'!$B$17:$B$300))</f>
        <v/>
      </c>
      <c r="K806" s="13" t="str">
        <f>IFERROR(IF(B806="","",J806*'Ergebnis (detailliert)'!G806/'Ergebnis (detailliert)'!F806),0)</f>
        <v/>
      </c>
      <c r="L806" s="56" t="str">
        <f t="shared" si="12"/>
        <v/>
      </c>
      <c r="M806" s="57" t="str">
        <f>IF(B806="","",IF(LOOKUP(B806,Stammdaten!$A$17:$A$1001,Stammdaten!$G$17:$G$1001)="Nein",0,IF(ISBLANK(Beladung!B806),"",ROUND(MIN(G806,K806)*-1,2))))</f>
        <v/>
      </c>
    </row>
    <row r="807" spans="1:13" x14ac:dyDescent="0.25">
      <c r="A807" s="142" t="str">
        <f>_xlfn.IFNA(VLOOKUP(B807,Stammdaten!$A$17:$B$300,2,FALSE),"")</f>
        <v/>
      </c>
      <c r="B807" s="125" t="str">
        <f>IF(Beladung!B807="","",Beladung!B807)</f>
        <v/>
      </c>
      <c r="C807" s="124" t="str">
        <f>IF(Beladung!C807="","",Beladung!C807)</f>
        <v/>
      </c>
      <c r="D807" s="87" t="str">
        <f>IF(ISBLANK(Beladung!B807),"",SUMIFS(Beladung!$D$17:$D$300,Beladung!$B$17:$B$300,B807))</f>
        <v/>
      </c>
      <c r="E807" s="66" t="str">
        <f>IF(ISBLANK(Beladung!B807),"",Beladung!D807)</f>
        <v/>
      </c>
      <c r="F807" s="88" t="str">
        <f>IF(ISBLANK(Beladung!B807),"",SUMIFS(Beladung!$F$17:$F$1001,Beladung!$B$17:$B$1001,'Ergebnis (detailliert)'!B807))</f>
        <v/>
      </c>
      <c r="G807" s="67" t="str">
        <f>IF(ISBLANK(Beladung!B807),"",Beladung!F807)</f>
        <v/>
      </c>
      <c r="H807" s="88" t="str">
        <f>IF(ISBLANK(Beladung!B807),"",SUMIFS(Entladung!$D$17:$D$1001,Entladung!$B$17:$B$1001,'Ergebnis (detailliert)'!B807))</f>
        <v/>
      </c>
      <c r="I807" s="89" t="str">
        <f>IF(ISBLANK(Entladung!B807),"",Entladung!D807)</f>
        <v/>
      </c>
      <c r="J807" s="88" t="str">
        <f>IF(ISBLANK(Beladung!B807),"",SUMIFS(Entladung!$F$17:$F$1001,Entladung!$B$17:$B$1001,'Ergebnis (detailliert)'!$B$17:$B$300))</f>
        <v/>
      </c>
      <c r="K807" s="13" t="str">
        <f>IFERROR(IF(B807="","",J807*'Ergebnis (detailliert)'!G807/'Ergebnis (detailliert)'!F807),0)</f>
        <v/>
      </c>
      <c r="L807" s="56" t="str">
        <f t="shared" si="12"/>
        <v/>
      </c>
      <c r="M807" s="57" t="str">
        <f>IF(B807="","",IF(LOOKUP(B807,Stammdaten!$A$17:$A$1001,Stammdaten!$G$17:$G$1001)="Nein",0,IF(ISBLANK(Beladung!B807),"",ROUND(MIN(G807,K807)*-1,2))))</f>
        <v/>
      </c>
    </row>
    <row r="808" spans="1:13" x14ac:dyDescent="0.25">
      <c r="A808" s="142" t="str">
        <f>_xlfn.IFNA(VLOOKUP(B808,Stammdaten!$A$17:$B$300,2,FALSE),"")</f>
        <v/>
      </c>
      <c r="B808" s="125" t="str">
        <f>IF(Beladung!B808="","",Beladung!B808)</f>
        <v/>
      </c>
      <c r="C808" s="124" t="str">
        <f>IF(Beladung!C808="","",Beladung!C808)</f>
        <v/>
      </c>
      <c r="D808" s="87" t="str">
        <f>IF(ISBLANK(Beladung!B808),"",SUMIFS(Beladung!$D$17:$D$300,Beladung!$B$17:$B$300,B808))</f>
        <v/>
      </c>
      <c r="E808" s="66" t="str">
        <f>IF(ISBLANK(Beladung!B808),"",Beladung!D808)</f>
        <v/>
      </c>
      <c r="F808" s="88" t="str">
        <f>IF(ISBLANK(Beladung!B808),"",SUMIFS(Beladung!$F$17:$F$1001,Beladung!$B$17:$B$1001,'Ergebnis (detailliert)'!B808))</f>
        <v/>
      </c>
      <c r="G808" s="67" t="str">
        <f>IF(ISBLANK(Beladung!B808),"",Beladung!F808)</f>
        <v/>
      </c>
      <c r="H808" s="88" t="str">
        <f>IF(ISBLANK(Beladung!B808),"",SUMIFS(Entladung!$D$17:$D$1001,Entladung!$B$17:$B$1001,'Ergebnis (detailliert)'!B808))</f>
        <v/>
      </c>
      <c r="I808" s="89" t="str">
        <f>IF(ISBLANK(Entladung!B808),"",Entladung!D808)</f>
        <v/>
      </c>
      <c r="J808" s="88" t="str">
        <f>IF(ISBLANK(Beladung!B808),"",SUMIFS(Entladung!$F$17:$F$1001,Entladung!$B$17:$B$1001,'Ergebnis (detailliert)'!$B$17:$B$300))</f>
        <v/>
      </c>
      <c r="K808" s="13" t="str">
        <f>IFERROR(IF(B808="","",J808*'Ergebnis (detailliert)'!G808/'Ergebnis (detailliert)'!F808),0)</f>
        <v/>
      </c>
      <c r="L808" s="56" t="str">
        <f t="shared" si="12"/>
        <v/>
      </c>
      <c r="M808" s="57" t="str">
        <f>IF(B808="","",IF(LOOKUP(B808,Stammdaten!$A$17:$A$1001,Stammdaten!$G$17:$G$1001)="Nein",0,IF(ISBLANK(Beladung!B808),"",ROUND(MIN(G808,K808)*-1,2))))</f>
        <v/>
      </c>
    </row>
    <row r="809" spans="1:13" x14ac:dyDescent="0.25">
      <c r="A809" s="142" t="str">
        <f>_xlfn.IFNA(VLOOKUP(B809,Stammdaten!$A$17:$B$300,2,FALSE),"")</f>
        <v/>
      </c>
      <c r="B809" s="125" t="str">
        <f>IF(Beladung!B809="","",Beladung!B809)</f>
        <v/>
      </c>
      <c r="C809" s="124" t="str">
        <f>IF(Beladung!C809="","",Beladung!C809)</f>
        <v/>
      </c>
      <c r="D809" s="87" t="str">
        <f>IF(ISBLANK(Beladung!B809),"",SUMIFS(Beladung!$D$17:$D$300,Beladung!$B$17:$B$300,B809))</f>
        <v/>
      </c>
      <c r="E809" s="66" t="str">
        <f>IF(ISBLANK(Beladung!B809),"",Beladung!D809)</f>
        <v/>
      </c>
      <c r="F809" s="88" t="str">
        <f>IF(ISBLANK(Beladung!B809),"",SUMIFS(Beladung!$F$17:$F$1001,Beladung!$B$17:$B$1001,'Ergebnis (detailliert)'!B809))</f>
        <v/>
      </c>
      <c r="G809" s="67" t="str">
        <f>IF(ISBLANK(Beladung!B809),"",Beladung!F809)</f>
        <v/>
      </c>
      <c r="H809" s="88" t="str">
        <f>IF(ISBLANK(Beladung!B809),"",SUMIFS(Entladung!$D$17:$D$1001,Entladung!$B$17:$B$1001,'Ergebnis (detailliert)'!B809))</f>
        <v/>
      </c>
      <c r="I809" s="89" t="str">
        <f>IF(ISBLANK(Entladung!B809),"",Entladung!D809)</f>
        <v/>
      </c>
      <c r="J809" s="88" t="str">
        <f>IF(ISBLANK(Beladung!B809),"",SUMIFS(Entladung!$F$17:$F$1001,Entladung!$B$17:$B$1001,'Ergebnis (detailliert)'!$B$17:$B$300))</f>
        <v/>
      </c>
      <c r="K809" s="13" t="str">
        <f>IFERROR(IF(B809="","",J809*'Ergebnis (detailliert)'!G809/'Ergebnis (detailliert)'!F809),0)</f>
        <v/>
      </c>
      <c r="L809" s="56" t="str">
        <f t="shared" si="12"/>
        <v/>
      </c>
      <c r="M809" s="57" t="str">
        <f>IF(B809="","",IF(LOOKUP(B809,Stammdaten!$A$17:$A$1001,Stammdaten!$G$17:$G$1001)="Nein",0,IF(ISBLANK(Beladung!B809),"",ROUND(MIN(G809,K809)*-1,2))))</f>
        <v/>
      </c>
    </row>
    <row r="810" spans="1:13" x14ac:dyDescent="0.25">
      <c r="A810" s="142" t="str">
        <f>_xlfn.IFNA(VLOOKUP(B810,Stammdaten!$A$17:$B$300,2,FALSE),"")</f>
        <v/>
      </c>
      <c r="B810" s="125" t="str">
        <f>IF(Beladung!B810="","",Beladung!B810)</f>
        <v/>
      </c>
      <c r="C810" s="124" t="str">
        <f>IF(Beladung!C810="","",Beladung!C810)</f>
        <v/>
      </c>
      <c r="D810" s="87" t="str">
        <f>IF(ISBLANK(Beladung!B810),"",SUMIFS(Beladung!$D$17:$D$300,Beladung!$B$17:$B$300,B810))</f>
        <v/>
      </c>
      <c r="E810" s="66" t="str">
        <f>IF(ISBLANK(Beladung!B810),"",Beladung!D810)</f>
        <v/>
      </c>
      <c r="F810" s="88" t="str">
        <f>IF(ISBLANK(Beladung!B810),"",SUMIFS(Beladung!$F$17:$F$1001,Beladung!$B$17:$B$1001,'Ergebnis (detailliert)'!B810))</f>
        <v/>
      </c>
      <c r="G810" s="67" t="str">
        <f>IF(ISBLANK(Beladung!B810),"",Beladung!F810)</f>
        <v/>
      </c>
      <c r="H810" s="88" t="str">
        <f>IF(ISBLANK(Beladung!B810),"",SUMIFS(Entladung!$D$17:$D$1001,Entladung!$B$17:$B$1001,'Ergebnis (detailliert)'!B810))</f>
        <v/>
      </c>
      <c r="I810" s="89" t="str">
        <f>IF(ISBLANK(Entladung!B810),"",Entladung!D810)</f>
        <v/>
      </c>
      <c r="J810" s="88" t="str">
        <f>IF(ISBLANK(Beladung!B810),"",SUMIFS(Entladung!$F$17:$F$1001,Entladung!$B$17:$B$1001,'Ergebnis (detailliert)'!$B$17:$B$300))</f>
        <v/>
      </c>
      <c r="K810" s="13" t="str">
        <f>IFERROR(IF(B810="","",J810*'Ergebnis (detailliert)'!G810/'Ergebnis (detailliert)'!F810),0)</f>
        <v/>
      </c>
      <c r="L810" s="56" t="str">
        <f t="shared" si="12"/>
        <v/>
      </c>
      <c r="M810" s="57" t="str">
        <f>IF(B810="","",IF(LOOKUP(B810,Stammdaten!$A$17:$A$1001,Stammdaten!$G$17:$G$1001)="Nein",0,IF(ISBLANK(Beladung!B810),"",ROUND(MIN(G810,K810)*-1,2))))</f>
        <v/>
      </c>
    </row>
    <row r="811" spans="1:13" x14ac:dyDescent="0.25">
      <c r="A811" s="142" t="str">
        <f>_xlfn.IFNA(VLOOKUP(B811,Stammdaten!$A$17:$B$300,2,FALSE),"")</f>
        <v/>
      </c>
      <c r="B811" s="125" t="str">
        <f>IF(Beladung!B811="","",Beladung!B811)</f>
        <v/>
      </c>
      <c r="C811" s="124" t="str">
        <f>IF(Beladung!C811="","",Beladung!C811)</f>
        <v/>
      </c>
      <c r="D811" s="87" t="str">
        <f>IF(ISBLANK(Beladung!B811),"",SUMIFS(Beladung!$D$17:$D$300,Beladung!$B$17:$B$300,B811))</f>
        <v/>
      </c>
      <c r="E811" s="66" t="str">
        <f>IF(ISBLANK(Beladung!B811),"",Beladung!D811)</f>
        <v/>
      </c>
      <c r="F811" s="88" t="str">
        <f>IF(ISBLANK(Beladung!B811),"",SUMIFS(Beladung!$F$17:$F$1001,Beladung!$B$17:$B$1001,'Ergebnis (detailliert)'!B811))</f>
        <v/>
      </c>
      <c r="G811" s="67" t="str">
        <f>IF(ISBLANK(Beladung!B811),"",Beladung!F811)</f>
        <v/>
      </c>
      <c r="H811" s="88" t="str">
        <f>IF(ISBLANK(Beladung!B811),"",SUMIFS(Entladung!$D$17:$D$1001,Entladung!$B$17:$B$1001,'Ergebnis (detailliert)'!B811))</f>
        <v/>
      </c>
      <c r="I811" s="89" t="str">
        <f>IF(ISBLANK(Entladung!B811),"",Entladung!D811)</f>
        <v/>
      </c>
      <c r="J811" s="88" t="str">
        <f>IF(ISBLANK(Beladung!B811),"",SUMIFS(Entladung!$F$17:$F$1001,Entladung!$B$17:$B$1001,'Ergebnis (detailliert)'!$B$17:$B$300))</f>
        <v/>
      </c>
      <c r="K811" s="13" t="str">
        <f>IFERROR(IF(B811="","",J811*'Ergebnis (detailliert)'!G811/'Ergebnis (detailliert)'!F811),0)</f>
        <v/>
      </c>
      <c r="L811" s="56" t="str">
        <f t="shared" si="12"/>
        <v/>
      </c>
      <c r="M811" s="57" t="str">
        <f>IF(B811="","",IF(LOOKUP(B811,Stammdaten!$A$17:$A$1001,Stammdaten!$G$17:$G$1001)="Nein",0,IF(ISBLANK(Beladung!B811),"",ROUND(MIN(G811,K811)*-1,2))))</f>
        <v/>
      </c>
    </row>
    <row r="812" spans="1:13" x14ac:dyDescent="0.25">
      <c r="A812" s="142" t="str">
        <f>_xlfn.IFNA(VLOOKUP(B812,Stammdaten!$A$17:$B$300,2,FALSE),"")</f>
        <v/>
      </c>
      <c r="B812" s="125" t="str">
        <f>IF(Beladung!B812="","",Beladung!B812)</f>
        <v/>
      </c>
      <c r="C812" s="124" t="str">
        <f>IF(Beladung!C812="","",Beladung!C812)</f>
        <v/>
      </c>
      <c r="D812" s="87" t="str">
        <f>IF(ISBLANK(Beladung!B812),"",SUMIFS(Beladung!$D$17:$D$300,Beladung!$B$17:$B$300,B812))</f>
        <v/>
      </c>
      <c r="E812" s="66" t="str">
        <f>IF(ISBLANK(Beladung!B812),"",Beladung!D812)</f>
        <v/>
      </c>
      <c r="F812" s="88" t="str">
        <f>IF(ISBLANK(Beladung!B812),"",SUMIFS(Beladung!$F$17:$F$1001,Beladung!$B$17:$B$1001,'Ergebnis (detailliert)'!B812))</f>
        <v/>
      </c>
      <c r="G812" s="67" t="str">
        <f>IF(ISBLANK(Beladung!B812),"",Beladung!F812)</f>
        <v/>
      </c>
      <c r="H812" s="88" t="str">
        <f>IF(ISBLANK(Beladung!B812),"",SUMIFS(Entladung!$D$17:$D$1001,Entladung!$B$17:$B$1001,'Ergebnis (detailliert)'!B812))</f>
        <v/>
      </c>
      <c r="I812" s="89" t="str">
        <f>IF(ISBLANK(Entladung!B812),"",Entladung!D812)</f>
        <v/>
      </c>
      <c r="J812" s="88" t="str">
        <f>IF(ISBLANK(Beladung!B812),"",SUMIFS(Entladung!$F$17:$F$1001,Entladung!$B$17:$B$1001,'Ergebnis (detailliert)'!$B$17:$B$300))</f>
        <v/>
      </c>
      <c r="K812" s="13" t="str">
        <f>IFERROR(IF(B812="","",J812*'Ergebnis (detailliert)'!G812/'Ergebnis (detailliert)'!F812),0)</f>
        <v/>
      </c>
      <c r="L812" s="56" t="str">
        <f t="shared" si="12"/>
        <v/>
      </c>
      <c r="M812" s="57" t="str">
        <f>IF(B812="","",IF(LOOKUP(B812,Stammdaten!$A$17:$A$1001,Stammdaten!$G$17:$G$1001)="Nein",0,IF(ISBLANK(Beladung!B812),"",ROUND(MIN(G812,K812)*-1,2))))</f>
        <v/>
      </c>
    </row>
    <row r="813" spans="1:13" x14ac:dyDescent="0.25">
      <c r="A813" s="142" t="str">
        <f>_xlfn.IFNA(VLOOKUP(B813,Stammdaten!$A$17:$B$300,2,FALSE),"")</f>
        <v/>
      </c>
      <c r="B813" s="125" t="str">
        <f>IF(Beladung!B813="","",Beladung!B813)</f>
        <v/>
      </c>
      <c r="C813" s="124" t="str">
        <f>IF(Beladung!C813="","",Beladung!C813)</f>
        <v/>
      </c>
      <c r="D813" s="87" t="str">
        <f>IF(ISBLANK(Beladung!B813),"",SUMIFS(Beladung!$D$17:$D$300,Beladung!$B$17:$B$300,B813))</f>
        <v/>
      </c>
      <c r="E813" s="66" t="str">
        <f>IF(ISBLANK(Beladung!B813),"",Beladung!D813)</f>
        <v/>
      </c>
      <c r="F813" s="88" t="str">
        <f>IF(ISBLANK(Beladung!B813),"",SUMIFS(Beladung!$F$17:$F$1001,Beladung!$B$17:$B$1001,'Ergebnis (detailliert)'!B813))</f>
        <v/>
      </c>
      <c r="G813" s="67" t="str">
        <f>IF(ISBLANK(Beladung!B813),"",Beladung!F813)</f>
        <v/>
      </c>
      <c r="H813" s="88" t="str">
        <f>IF(ISBLANK(Beladung!B813),"",SUMIFS(Entladung!$D$17:$D$1001,Entladung!$B$17:$B$1001,'Ergebnis (detailliert)'!B813))</f>
        <v/>
      </c>
      <c r="I813" s="89" t="str">
        <f>IF(ISBLANK(Entladung!B813),"",Entladung!D813)</f>
        <v/>
      </c>
      <c r="J813" s="88" t="str">
        <f>IF(ISBLANK(Beladung!B813),"",SUMIFS(Entladung!$F$17:$F$1001,Entladung!$B$17:$B$1001,'Ergebnis (detailliert)'!$B$17:$B$300))</f>
        <v/>
      </c>
      <c r="K813" s="13" t="str">
        <f>IFERROR(IF(B813="","",J813*'Ergebnis (detailliert)'!G813/'Ergebnis (detailliert)'!F813),0)</f>
        <v/>
      </c>
      <c r="L813" s="56" t="str">
        <f t="shared" si="12"/>
        <v/>
      </c>
      <c r="M813" s="57" t="str">
        <f>IF(B813="","",IF(LOOKUP(B813,Stammdaten!$A$17:$A$1001,Stammdaten!$G$17:$G$1001)="Nein",0,IF(ISBLANK(Beladung!B813),"",ROUND(MIN(G813,K813)*-1,2))))</f>
        <v/>
      </c>
    </row>
    <row r="814" spans="1:13" x14ac:dyDescent="0.25">
      <c r="A814" s="142" t="str">
        <f>_xlfn.IFNA(VLOOKUP(B814,Stammdaten!$A$17:$B$300,2,FALSE),"")</f>
        <v/>
      </c>
      <c r="B814" s="125" t="str">
        <f>IF(Beladung!B814="","",Beladung!B814)</f>
        <v/>
      </c>
      <c r="C814" s="124" t="str">
        <f>IF(Beladung!C814="","",Beladung!C814)</f>
        <v/>
      </c>
      <c r="D814" s="87" t="str">
        <f>IF(ISBLANK(Beladung!B814),"",SUMIFS(Beladung!$D$17:$D$300,Beladung!$B$17:$B$300,B814))</f>
        <v/>
      </c>
      <c r="E814" s="66" t="str">
        <f>IF(ISBLANK(Beladung!B814),"",Beladung!D814)</f>
        <v/>
      </c>
      <c r="F814" s="88" t="str">
        <f>IF(ISBLANK(Beladung!B814),"",SUMIFS(Beladung!$F$17:$F$1001,Beladung!$B$17:$B$1001,'Ergebnis (detailliert)'!B814))</f>
        <v/>
      </c>
      <c r="G814" s="67" t="str">
        <f>IF(ISBLANK(Beladung!B814),"",Beladung!F814)</f>
        <v/>
      </c>
      <c r="H814" s="88" t="str">
        <f>IF(ISBLANK(Beladung!B814),"",SUMIFS(Entladung!$D$17:$D$1001,Entladung!$B$17:$B$1001,'Ergebnis (detailliert)'!B814))</f>
        <v/>
      </c>
      <c r="I814" s="89" t="str">
        <f>IF(ISBLANK(Entladung!B814),"",Entladung!D814)</f>
        <v/>
      </c>
      <c r="J814" s="88" t="str">
        <f>IF(ISBLANK(Beladung!B814),"",SUMIFS(Entladung!$F$17:$F$1001,Entladung!$B$17:$B$1001,'Ergebnis (detailliert)'!$B$17:$B$300))</f>
        <v/>
      </c>
      <c r="K814" s="13" t="str">
        <f>IFERROR(IF(B814="","",J814*'Ergebnis (detailliert)'!G814/'Ergebnis (detailliert)'!F814),0)</f>
        <v/>
      </c>
      <c r="L814" s="56" t="str">
        <f t="shared" si="12"/>
        <v/>
      </c>
      <c r="M814" s="57" t="str">
        <f>IF(B814="","",IF(LOOKUP(B814,Stammdaten!$A$17:$A$1001,Stammdaten!$G$17:$G$1001)="Nein",0,IF(ISBLANK(Beladung!B814),"",ROUND(MIN(G814,K814)*-1,2))))</f>
        <v/>
      </c>
    </row>
    <row r="815" spans="1:13" x14ac:dyDescent="0.25">
      <c r="A815" s="142" t="str">
        <f>_xlfn.IFNA(VLOOKUP(B815,Stammdaten!$A$17:$B$300,2,FALSE),"")</f>
        <v/>
      </c>
      <c r="B815" s="125" t="str">
        <f>IF(Beladung!B815="","",Beladung!B815)</f>
        <v/>
      </c>
      <c r="C815" s="124" t="str">
        <f>IF(Beladung!C815="","",Beladung!C815)</f>
        <v/>
      </c>
      <c r="D815" s="87" t="str">
        <f>IF(ISBLANK(Beladung!B815),"",SUMIFS(Beladung!$D$17:$D$300,Beladung!$B$17:$B$300,B815))</f>
        <v/>
      </c>
      <c r="E815" s="66" t="str">
        <f>IF(ISBLANK(Beladung!B815),"",Beladung!D815)</f>
        <v/>
      </c>
      <c r="F815" s="88" t="str">
        <f>IF(ISBLANK(Beladung!B815),"",SUMIFS(Beladung!$F$17:$F$1001,Beladung!$B$17:$B$1001,'Ergebnis (detailliert)'!B815))</f>
        <v/>
      </c>
      <c r="G815" s="67" t="str">
        <f>IF(ISBLANK(Beladung!B815),"",Beladung!F815)</f>
        <v/>
      </c>
      <c r="H815" s="88" t="str">
        <f>IF(ISBLANK(Beladung!B815),"",SUMIFS(Entladung!$D$17:$D$1001,Entladung!$B$17:$B$1001,'Ergebnis (detailliert)'!B815))</f>
        <v/>
      </c>
      <c r="I815" s="89" t="str">
        <f>IF(ISBLANK(Entladung!B815),"",Entladung!D815)</f>
        <v/>
      </c>
      <c r="J815" s="88" t="str">
        <f>IF(ISBLANK(Beladung!B815),"",SUMIFS(Entladung!$F$17:$F$1001,Entladung!$B$17:$B$1001,'Ergebnis (detailliert)'!$B$17:$B$300))</f>
        <v/>
      </c>
      <c r="K815" s="13" t="str">
        <f>IFERROR(IF(B815="","",J815*'Ergebnis (detailliert)'!G815/'Ergebnis (detailliert)'!F815),0)</f>
        <v/>
      </c>
      <c r="L815" s="56" t="str">
        <f t="shared" si="12"/>
        <v/>
      </c>
      <c r="M815" s="57" t="str">
        <f>IF(B815="","",IF(LOOKUP(B815,Stammdaten!$A$17:$A$1001,Stammdaten!$G$17:$G$1001)="Nein",0,IF(ISBLANK(Beladung!B815),"",ROUND(MIN(G815,K815)*-1,2))))</f>
        <v/>
      </c>
    </row>
    <row r="816" spans="1:13" x14ac:dyDescent="0.25">
      <c r="A816" s="142" t="str">
        <f>_xlfn.IFNA(VLOOKUP(B816,Stammdaten!$A$17:$B$300,2,FALSE),"")</f>
        <v/>
      </c>
      <c r="B816" s="125" t="str">
        <f>IF(Beladung!B816="","",Beladung!B816)</f>
        <v/>
      </c>
      <c r="C816" s="124" t="str">
        <f>IF(Beladung!C816="","",Beladung!C816)</f>
        <v/>
      </c>
      <c r="D816" s="87" t="str">
        <f>IF(ISBLANK(Beladung!B816),"",SUMIFS(Beladung!$D$17:$D$300,Beladung!$B$17:$B$300,B816))</f>
        <v/>
      </c>
      <c r="E816" s="66" t="str">
        <f>IF(ISBLANK(Beladung!B816),"",Beladung!D816)</f>
        <v/>
      </c>
      <c r="F816" s="88" t="str">
        <f>IF(ISBLANK(Beladung!B816),"",SUMIFS(Beladung!$F$17:$F$1001,Beladung!$B$17:$B$1001,'Ergebnis (detailliert)'!B816))</f>
        <v/>
      </c>
      <c r="G816" s="67" t="str">
        <f>IF(ISBLANK(Beladung!B816),"",Beladung!F816)</f>
        <v/>
      </c>
      <c r="H816" s="88" t="str">
        <f>IF(ISBLANK(Beladung!B816),"",SUMIFS(Entladung!$D$17:$D$1001,Entladung!$B$17:$B$1001,'Ergebnis (detailliert)'!B816))</f>
        <v/>
      </c>
      <c r="I816" s="89" t="str">
        <f>IF(ISBLANK(Entladung!B816),"",Entladung!D816)</f>
        <v/>
      </c>
      <c r="J816" s="88" t="str">
        <f>IF(ISBLANK(Beladung!B816),"",SUMIFS(Entladung!$F$17:$F$1001,Entladung!$B$17:$B$1001,'Ergebnis (detailliert)'!$B$17:$B$300))</f>
        <v/>
      </c>
      <c r="K816" s="13" t="str">
        <f>IFERROR(IF(B816="","",J816*'Ergebnis (detailliert)'!G816/'Ergebnis (detailliert)'!F816),0)</f>
        <v/>
      </c>
      <c r="L816" s="56" t="str">
        <f t="shared" si="12"/>
        <v/>
      </c>
      <c r="M816" s="57" t="str">
        <f>IF(B816="","",IF(LOOKUP(B816,Stammdaten!$A$17:$A$1001,Stammdaten!$G$17:$G$1001)="Nein",0,IF(ISBLANK(Beladung!B816),"",ROUND(MIN(G816,K816)*-1,2))))</f>
        <v/>
      </c>
    </row>
    <row r="817" spans="1:13" x14ac:dyDescent="0.25">
      <c r="A817" s="142" t="str">
        <f>_xlfn.IFNA(VLOOKUP(B817,Stammdaten!$A$17:$B$300,2,FALSE),"")</f>
        <v/>
      </c>
      <c r="B817" s="125" t="str">
        <f>IF(Beladung!B817="","",Beladung!B817)</f>
        <v/>
      </c>
      <c r="C817" s="124" t="str">
        <f>IF(Beladung!C817="","",Beladung!C817)</f>
        <v/>
      </c>
      <c r="D817" s="87" t="str">
        <f>IF(ISBLANK(Beladung!B817),"",SUMIFS(Beladung!$D$17:$D$300,Beladung!$B$17:$B$300,B817))</f>
        <v/>
      </c>
      <c r="E817" s="66" t="str">
        <f>IF(ISBLANK(Beladung!B817),"",Beladung!D817)</f>
        <v/>
      </c>
      <c r="F817" s="88" t="str">
        <f>IF(ISBLANK(Beladung!B817),"",SUMIFS(Beladung!$F$17:$F$1001,Beladung!$B$17:$B$1001,'Ergebnis (detailliert)'!B817))</f>
        <v/>
      </c>
      <c r="G817" s="67" t="str">
        <f>IF(ISBLANK(Beladung!B817),"",Beladung!F817)</f>
        <v/>
      </c>
      <c r="H817" s="88" t="str">
        <f>IF(ISBLANK(Beladung!B817),"",SUMIFS(Entladung!$D$17:$D$1001,Entladung!$B$17:$B$1001,'Ergebnis (detailliert)'!B817))</f>
        <v/>
      </c>
      <c r="I817" s="89" t="str">
        <f>IF(ISBLANK(Entladung!B817),"",Entladung!D817)</f>
        <v/>
      </c>
      <c r="J817" s="88" t="str">
        <f>IF(ISBLANK(Beladung!B817),"",SUMIFS(Entladung!$F$17:$F$1001,Entladung!$B$17:$B$1001,'Ergebnis (detailliert)'!$B$17:$B$300))</f>
        <v/>
      </c>
      <c r="K817" s="13" t="str">
        <f>IFERROR(IF(B817="","",J817*'Ergebnis (detailliert)'!G817/'Ergebnis (detailliert)'!F817),0)</f>
        <v/>
      </c>
      <c r="L817" s="56" t="str">
        <f t="shared" si="12"/>
        <v/>
      </c>
      <c r="M817" s="57" t="str">
        <f>IF(B817="","",IF(LOOKUP(B817,Stammdaten!$A$17:$A$1001,Stammdaten!$G$17:$G$1001)="Nein",0,IF(ISBLANK(Beladung!B817),"",ROUND(MIN(G817,K817)*-1,2))))</f>
        <v/>
      </c>
    </row>
    <row r="818" spans="1:13" x14ac:dyDescent="0.25">
      <c r="A818" s="142" t="str">
        <f>_xlfn.IFNA(VLOOKUP(B818,Stammdaten!$A$17:$B$300,2,FALSE),"")</f>
        <v/>
      </c>
      <c r="B818" s="125" t="str">
        <f>IF(Beladung!B818="","",Beladung!B818)</f>
        <v/>
      </c>
      <c r="C818" s="124" t="str">
        <f>IF(Beladung!C818="","",Beladung!C818)</f>
        <v/>
      </c>
      <c r="D818" s="87" t="str">
        <f>IF(ISBLANK(Beladung!B818),"",SUMIFS(Beladung!$D$17:$D$300,Beladung!$B$17:$B$300,B818))</f>
        <v/>
      </c>
      <c r="E818" s="66" t="str">
        <f>IF(ISBLANK(Beladung!B818),"",Beladung!D818)</f>
        <v/>
      </c>
      <c r="F818" s="88" t="str">
        <f>IF(ISBLANK(Beladung!B818),"",SUMIFS(Beladung!$F$17:$F$1001,Beladung!$B$17:$B$1001,'Ergebnis (detailliert)'!B818))</f>
        <v/>
      </c>
      <c r="G818" s="67" t="str">
        <f>IF(ISBLANK(Beladung!B818),"",Beladung!F818)</f>
        <v/>
      </c>
      <c r="H818" s="88" t="str">
        <f>IF(ISBLANK(Beladung!B818),"",SUMIFS(Entladung!$D$17:$D$1001,Entladung!$B$17:$B$1001,'Ergebnis (detailliert)'!B818))</f>
        <v/>
      </c>
      <c r="I818" s="89" t="str">
        <f>IF(ISBLANK(Entladung!B818),"",Entladung!D818)</f>
        <v/>
      </c>
      <c r="J818" s="88" t="str">
        <f>IF(ISBLANK(Beladung!B818),"",SUMIFS(Entladung!$F$17:$F$1001,Entladung!$B$17:$B$1001,'Ergebnis (detailliert)'!$B$17:$B$300))</f>
        <v/>
      </c>
      <c r="K818" s="13" t="str">
        <f>IFERROR(IF(B818="","",J818*'Ergebnis (detailliert)'!G818/'Ergebnis (detailliert)'!F818),0)</f>
        <v/>
      </c>
      <c r="L818" s="56" t="str">
        <f t="shared" si="12"/>
        <v/>
      </c>
      <c r="M818" s="57" t="str">
        <f>IF(B818="","",IF(LOOKUP(B818,Stammdaten!$A$17:$A$1001,Stammdaten!$G$17:$G$1001)="Nein",0,IF(ISBLANK(Beladung!B818),"",ROUND(MIN(G818,K818)*-1,2))))</f>
        <v/>
      </c>
    </row>
    <row r="819" spans="1:13" x14ac:dyDescent="0.25">
      <c r="A819" s="142" t="str">
        <f>_xlfn.IFNA(VLOOKUP(B819,Stammdaten!$A$17:$B$300,2,FALSE),"")</f>
        <v/>
      </c>
      <c r="B819" s="125" t="str">
        <f>IF(Beladung!B819="","",Beladung!B819)</f>
        <v/>
      </c>
      <c r="C819" s="124" t="str">
        <f>IF(Beladung!C819="","",Beladung!C819)</f>
        <v/>
      </c>
      <c r="D819" s="87" t="str">
        <f>IF(ISBLANK(Beladung!B819),"",SUMIFS(Beladung!$D$17:$D$300,Beladung!$B$17:$B$300,B819))</f>
        <v/>
      </c>
      <c r="E819" s="66" t="str">
        <f>IF(ISBLANK(Beladung!B819),"",Beladung!D819)</f>
        <v/>
      </c>
      <c r="F819" s="88" t="str">
        <f>IF(ISBLANK(Beladung!B819),"",SUMIFS(Beladung!$F$17:$F$1001,Beladung!$B$17:$B$1001,'Ergebnis (detailliert)'!B819))</f>
        <v/>
      </c>
      <c r="G819" s="67" t="str">
        <f>IF(ISBLANK(Beladung!B819),"",Beladung!F819)</f>
        <v/>
      </c>
      <c r="H819" s="88" t="str">
        <f>IF(ISBLANK(Beladung!B819),"",SUMIFS(Entladung!$D$17:$D$1001,Entladung!$B$17:$B$1001,'Ergebnis (detailliert)'!B819))</f>
        <v/>
      </c>
      <c r="I819" s="89" t="str">
        <f>IF(ISBLANK(Entladung!B819),"",Entladung!D819)</f>
        <v/>
      </c>
      <c r="J819" s="88" t="str">
        <f>IF(ISBLANK(Beladung!B819),"",SUMIFS(Entladung!$F$17:$F$1001,Entladung!$B$17:$B$1001,'Ergebnis (detailliert)'!$B$17:$B$300))</f>
        <v/>
      </c>
      <c r="K819" s="13" t="str">
        <f>IFERROR(IF(B819="","",J819*'Ergebnis (detailliert)'!G819/'Ergebnis (detailliert)'!F819),0)</f>
        <v/>
      </c>
      <c r="L819" s="56" t="str">
        <f t="shared" si="12"/>
        <v/>
      </c>
      <c r="M819" s="57" t="str">
        <f>IF(B819="","",IF(LOOKUP(B819,Stammdaten!$A$17:$A$1001,Stammdaten!$G$17:$G$1001)="Nein",0,IF(ISBLANK(Beladung!B819),"",ROUND(MIN(G819,K819)*-1,2))))</f>
        <v/>
      </c>
    </row>
    <row r="820" spans="1:13" x14ac:dyDescent="0.25">
      <c r="A820" s="142" t="str">
        <f>_xlfn.IFNA(VLOOKUP(B820,Stammdaten!$A$17:$B$300,2,FALSE),"")</f>
        <v/>
      </c>
      <c r="B820" s="125" t="str">
        <f>IF(Beladung!B820="","",Beladung!B820)</f>
        <v/>
      </c>
      <c r="C820" s="124" t="str">
        <f>IF(Beladung!C820="","",Beladung!C820)</f>
        <v/>
      </c>
      <c r="D820" s="87" t="str">
        <f>IF(ISBLANK(Beladung!B820),"",SUMIFS(Beladung!$D$17:$D$300,Beladung!$B$17:$B$300,B820))</f>
        <v/>
      </c>
      <c r="E820" s="66" t="str">
        <f>IF(ISBLANK(Beladung!B820),"",Beladung!D820)</f>
        <v/>
      </c>
      <c r="F820" s="88" t="str">
        <f>IF(ISBLANK(Beladung!B820),"",SUMIFS(Beladung!$F$17:$F$1001,Beladung!$B$17:$B$1001,'Ergebnis (detailliert)'!B820))</f>
        <v/>
      </c>
      <c r="G820" s="67" t="str">
        <f>IF(ISBLANK(Beladung!B820),"",Beladung!F820)</f>
        <v/>
      </c>
      <c r="H820" s="88" t="str">
        <f>IF(ISBLANK(Beladung!B820),"",SUMIFS(Entladung!$D$17:$D$1001,Entladung!$B$17:$B$1001,'Ergebnis (detailliert)'!B820))</f>
        <v/>
      </c>
      <c r="I820" s="89" t="str">
        <f>IF(ISBLANK(Entladung!B820),"",Entladung!D820)</f>
        <v/>
      </c>
      <c r="J820" s="88" t="str">
        <f>IF(ISBLANK(Beladung!B820),"",SUMIFS(Entladung!$F$17:$F$1001,Entladung!$B$17:$B$1001,'Ergebnis (detailliert)'!$B$17:$B$300))</f>
        <v/>
      </c>
      <c r="K820" s="13" t="str">
        <f>IFERROR(IF(B820="","",J820*'Ergebnis (detailliert)'!G820/'Ergebnis (detailliert)'!F820),0)</f>
        <v/>
      </c>
      <c r="L820" s="56" t="str">
        <f t="shared" si="12"/>
        <v/>
      </c>
      <c r="M820" s="57" t="str">
        <f>IF(B820="","",IF(LOOKUP(B820,Stammdaten!$A$17:$A$1001,Stammdaten!$G$17:$G$1001)="Nein",0,IF(ISBLANK(Beladung!B820),"",ROUND(MIN(G820,K820)*-1,2))))</f>
        <v/>
      </c>
    </row>
    <row r="821" spans="1:13" x14ac:dyDescent="0.25">
      <c r="A821" s="142" t="str">
        <f>_xlfn.IFNA(VLOOKUP(B821,Stammdaten!$A$17:$B$300,2,FALSE),"")</f>
        <v/>
      </c>
      <c r="B821" s="125" t="str">
        <f>IF(Beladung!B821="","",Beladung!B821)</f>
        <v/>
      </c>
      <c r="C821" s="124" t="str">
        <f>IF(Beladung!C821="","",Beladung!C821)</f>
        <v/>
      </c>
      <c r="D821" s="87" t="str">
        <f>IF(ISBLANK(Beladung!B821),"",SUMIFS(Beladung!$D$17:$D$300,Beladung!$B$17:$B$300,B821))</f>
        <v/>
      </c>
      <c r="E821" s="66" t="str">
        <f>IF(ISBLANK(Beladung!B821),"",Beladung!D821)</f>
        <v/>
      </c>
      <c r="F821" s="88" t="str">
        <f>IF(ISBLANK(Beladung!B821),"",SUMIFS(Beladung!$F$17:$F$1001,Beladung!$B$17:$B$1001,'Ergebnis (detailliert)'!B821))</f>
        <v/>
      </c>
      <c r="G821" s="67" t="str">
        <f>IF(ISBLANK(Beladung!B821),"",Beladung!F821)</f>
        <v/>
      </c>
      <c r="H821" s="88" t="str">
        <f>IF(ISBLANK(Beladung!B821),"",SUMIFS(Entladung!$D$17:$D$1001,Entladung!$B$17:$B$1001,'Ergebnis (detailliert)'!B821))</f>
        <v/>
      </c>
      <c r="I821" s="89" t="str">
        <f>IF(ISBLANK(Entladung!B821),"",Entladung!D821)</f>
        <v/>
      </c>
      <c r="J821" s="88" t="str">
        <f>IF(ISBLANK(Beladung!B821),"",SUMIFS(Entladung!$F$17:$F$1001,Entladung!$B$17:$B$1001,'Ergebnis (detailliert)'!$B$17:$B$300))</f>
        <v/>
      </c>
      <c r="K821" s="13" t="str">
        <f>IFERROR(IF(B821="","",J821*'Ergebnis (detailliert)'!G821/'Ergebnis (detailliert)'!F821),0)</f>
        <v/>
      </c>
      <c r="L821" s="56" t="str">
        <f t="shared" si="12"/>
        <v/>
      </c>
      <c r="M821" s="57" t="str">
        <f>IF(B821="","",IF(LOOKUP(B821,Stammdaten!$A$17:$A$1001,Stammdaten!$G$17:$G$1001)="Nein",0,IF(ISBLANK(Beladung!B821),"",ROUND(MIN(G821,K821)*-1,2))))</f>
        <v/>
      </c>
    </row>
    <row r="822" spans="1:13" x14ac:dyDescent="0.25">
      <c r="A822" s="142" t="str">
        <f>_xlfn.IFNA(VLOOKUP(B822,Stammdaten!$A$17:$B$300,2,FALSE),"")</f>
        <v/>
      </c>
      <c r="B822" s="125" t="str">
        <f>IF(Beladung!B822="","",Beladung!B822)</f>
        <v/>
      </c>
      <c r="C822" s="124" t="str">
        <f>IF(Beladung!C822="","",Beladung!C822)</f>
        <v/>
      </c>
      <c r="D822" s="87" t="str">
        <f>IF(ISBLANK(Beladung!B822),"",SUMIFS(Beladung!$D$17:$D$300,Beladung!$B$17:$B$300,B822))</f>
        <v/>
      </c>
      <c r="E822" s="66" t="str">
        <f>IF(ISBLANK(Beladung!B822),"",Beladung!D822)</f>
        <v/>
      </c>
      <c r="F822" s="88" t="str">
        <f>IF(ISBLANK(Beladung!B822),"",SUMIFS(Beladung!$F$17:$F$1001,Beladung!$B$17:$B$1001,'Ergebnis (detailliert)'!B822))</f>
        <v/>
      </c>
      <c r="G822" s="67" t="str">
        <f>IF(ISBLANK(Beladung!B822),"",Beladung!F822)</f>
        <v/>
      </c>
      <c r="H822" s="88" t="str">
        <f>IF(ISBLANK(Beladung!B822),"",SUMIFS(Entladung!$D$17:$D$1001,Entladung!$B$17:$B$1001,'Ergebnis (detailliert)'!B822))</f>
        <v/>
      </c>
      <c r="I822" s="89" t="str">
        <f>IF(ISBLANK(Entladung!B822),"",Entladung!D822)</f>
        <v/>
      </c>
      <c r="J822" s="88" t="str">
        <f>IF(ISBLANK(Beladung!B822),"",SUMIFS(Entladung!$F$17:$F$1001,Entladung!$B$17:$B$1001,'Ergebnis (detailliert)'!$B$17:$B$300))</f>
        <v/>
      </c>
      <c r="K822" s="13" t="str">
        <f>IFERROR(IF(B822="","",J822*'Ergebnis (detailliert)'!G822/'Ergebnis (detailliert)'!F822),0)</f>
        <v/>
      </c>
      <c r="L822" s="56" t="str">
        <f t="shared" si="12"/>
        <v/>
      </c>
      <c r="M822" s="57" t="str">
        <f>IF(B822="","",IF(LOOKUP(B822,Stammdaten!$A$17:$A$1001,Stammdaten!$G$17:$G$1001)="Nein",0,IF(ISBLANK(Beladung!B822),"",ROUND(MIN(G822,K822)*-1,2))))</f>
        <v/>
      </c>
    </row>
    <row r="823" spans="1:13" x14ac:dyDescent="0.25">
      <c r="A823" s="142" t="str">
        <f>_xlfn.IFNA(VLOOKUP(B823,Stammdaten!$A$17:$B$300,2,FALSE),"")</f>
        <v/>
      </c>
      <c r="B823" s="125" t="str">
        <f>IF(Beladung!B823="","",Beladung!B823)</f>
        <v/>
      </c>
      <c r="C823" s="124" t="str">
        <f>IF(Beladung!C823="","",Beladung!C823)</f>
        <v/>
      </c>
      <c r="D823" s="87" t="str">
        <f>IF(ISBLANK(Beladung!B823),"",SUMIFS(Beladung!$D$17:$D$300,Beladung!$B$17:$B$300,B823))</f>
        <v/>
      </c>
      <c r="E823" s="66" t="str">
        <f>IF(ISBLANK(Beladung!B823),"",Beladung!D823)</f>
        <v/>
      </c>
      <c r="F823" s="88" t="str">
        <f>IF(ISBLANK(Beladung!B823),"",SUMIFS(Beladung!$F$17:$F$1001,Beladung!$B$17:$B$1001,'Ergebnis (detailliert)'!B823))</f>
        <v/>
      </c>
      <c r="G823" s="67" t="str">
        <f>IF(ISBLANK(Beladung!B823),"",Beladung!F823)</f>
        <v/>
      </c>
      <c r="H823" s="88" t="str">
        <f>IF(ISBLANK(Beladung!B823),"",SUMIFS(Entladung!$D$17:$D$1001,Entladung!$B$17:$B$1001,'Ergebnis (detailliert)'!B823))</f>
        <v/>
      </c>
      <c r="I823" s="89" t="str">
        <f>IF(ISBLANK(Entladung!B823),"",Entladung!D823)</f>
        <v/>
      </c>
      <c r="J823" s="88" t="str">
        <f>IF(ISBLANK(Beladung!B823),"",SUMIFS(Entladung!$F$17:$F$1001,Entladung!$B$17:$B$1001,'Ergebnis (detailliert)'!$B$17:$B$300))</f>
        <v/>
      </c>
      <c r="K823" s="13" t="str">
        <f>IFERROR(IF(B823="","",J823*'Ergebnis (detailliert)'!G823/'Ergebnis (detailliert)'!F823),0)</f>
        <v/>
      </c>
      <c r="L823" s="56" t="str">
        <f t="shared" si="12"/>
        <v/>
      </c>
      <c r="M823" s="57" t="str">
        <f>IF(B823="","",IF(LOOKUP(B823,Stammdaten!$A$17:$A$1001,Stammdaten!$G$17:$G$1001)="Nein",0,IF(ISBLANK(Beladung!B823),"",ROUND(MIN(G823,K823)*-1,2))))</f>
        <v/>
      </c>
    </row>
    <row r="824" spans="1:13" x14ac:dyDescent="0.25">
      <c r="A824" s="142" t="str">
        <f>_xlfn.IFNA(VLOOKUP(B824,Stammdaten!$A$17:$B$300,2,FALSE),"")</f>
        <v/>
      </c>
      <c r="B824" s="125" t="str">
        <f>IF(Beladung!B824="","",Beladung!B824)</f>
        <v/>
      </c>
      <c r="C824" s="124" t="str">
        <f>IF(Beladung!C824="","",Beladung!C824)</f>
        <v/>
      </c>
      <c r="D824" s="87" t="str">
        <f>IF(ISBLANK(Beladung!B824),"",SUMIFS(Beladung!$D$17:$D$300,Beladung!$B$17:$B$300,B824))</f>
        <v/>
      </c>
      <c r="E824" s="66" t="str">
        <f>IF(ISBLANK(Beladung!B824),"",Beladung!D824)</f>
        <v/>
      </c>
      <c r="F824" s="88" t="str">
        <f>IF(ISBLANK(Beladung!B824),"",SUMIFS(Beladung!$F$17:$F$1001,Beladung!$B$17:$B$1001,'Ergebnis (detailliert)'!B824))</f>
        <v/>
      </c>
      <c r="G824" s="67" t="str">
        <f>IF(ISBLANK(Beladung!B824),"",Beladung!F824)</f>
        <v/>
      </c>
      <c r="H824" s="88" t="str">
        <f>IF(ISBLANK(Beladung!B824),"",SUMIFS(Entladung!$D$17:$D$1001,Entladung!$B$17:$B$1001,'Ergebnis (detailliert)'!B824))</f>
        <v/>
      </c>
      <c r="I824" s="89" t="str">
        <f>IF(ISBLANK(Entladung!B824),"",Entladung!D824)</f>
        <v/>
      </c>
      <c r="J824" s="88" t="str">
        <f>IF(ISBLANK(Beladung!B824),"",SUMIFS(Entladung!$F$17:$F$1001,Entladung!$B$17:$B$1001,'Ergebnis (detailliert)'!$B$17:$B$300))</f>
        <v/>
      </c>
      <c r="K824" s="13" t="str">
        <f>IFERROR(IF(B824="","",J824*'Ergebnis (detailliert)'!G824/'Ergebnis (detailliert)'!F824),0)</f>
        <v/>
      </c>
      <c r="L824" s="56" t="str">
        <f t="shared" si="12"/>
        <v/>
      </c>
      <c r="M824" s="57" t="str">
        <f>IF(B824="","",IF(LOOKUP(B824,Stammdaten!$A$17:$A$1001,Stammdaten!$G$17:$G$1001)="Nein",0,IF(ISBLANK(Beladung!B824),"",ROUND(MIN(G824,K824)*-1,2))))</f>
        <v/>
      </c>
    </row>
    <row r="825" spans="1:13" x14ac:dyDescent="0.25">
      <c r="A825" s="142" t="str">
        <f>_xlfn.IFNA(VLOOKUP(B825,Stammdaten!$A$17:$B$300,2,FALSE),"")</f>
        <v/>
      </c>
      <c r="B825" s="125" t="str">
        <f>IF(Beladung!B825="","",Beladung!B825)</f>
        <v/>
      </c>
      <c r="C825" s="124" t="str">
        <f>IF(Beladung!C825="","",Beladung!C825)</f>
        <v/>
      </c>
      <c r="D825" s="87" t="str">
        <f>IF(ISBLANK(Beladung!B825),"",SUMIFS(Beladung!$D$17:$D$300,Beladung!$B$17:$B$300,B825))</f>
        <v/>
      </c>
      <c r="E825" s="66" t="str">
        <f>IF(ISBLANK(Beladung!B825),"",Beladung!D825)</f>
        <v/>
      </c>
      <c r="F825" s="88" t="str">
        <f>IF(ISBLANK(Beladung!B825),"",SUMIFS(Beladung!$F$17:$F$1001,Beladung!$B$17:$B$1001,'Ergebnis (detailliert)'!B825))</f>
        <v/>
      </c>
      <c r="G825" s="67" t="str">
        <f>IF(ISBLANK(Beladung!B825),"",Beladung!F825)</f>
        <v/>
      </c>
      <c r="H825" s="88" t="str">
        <f>IF(ISBLANK(Beladung!B825),"",SUMIFS(Entladung!$D$17:$D$1001,Entladung!$B$17:$B$1001,'Ergebnis (detailliert)'!B825))</f>
        <v/>
      </c>
      <c r="I825" s="89" t="str">
        <f>IF(ISBLANK(Entladung!B825),"",Entladung!D825)</f>
        <v/>
      </c>
      <c r="J825" s="88" t="str">
        <f>IF(ISBLANK(Beladung!B825),"",SUMIFS(Entladung!$F$17:$F$1001,Entladung!$B$17:$B$1001,'Ergebnis (detailliert)'!$B$17:$B$300))</f>
        <v/>
      </c>
      <c r="K825" s="13" t="str">
        <f>IFERROR(IF(B825="","",J825*'Ergebnis (detailliert)'!G825/'Ergebnis (detailliert)'!F825),0)</f>
        <v/>
      </c>
      <c r="L825" s="56" t="str">
        <f t="shared" si="12"/>
        <v/>
      </c>
      <c r="M825" s="57" t="str">
        <f>IF(B825="","",IF(LOOKUP(B825,Stammdaten!$A$17:$A$1001,Stammdaten!$G$17:$G$1001)="Nein",0,IF(ISBLANK(Beladung!B825),"",ROUND(MIN(G825,K825)*-1,2))))</f>
        <v/>
      </c>
    </row>
    <row r="826" spans="1:13" x14ac:dyDescent="0.25">
      <c r="A826" s="142" t="str">
        <f>_xlfn.IFNA(VLOOKUP(B826,Stammdaten!$A$17:$B$300,2,FALSE),"")</f>
        <v/>
      </c>
      <c r="B826" s="125" t="str">
        <f>IF(Beladung!B826="","",Beladung!B826)</f>
        <v/>
      </c>
      <c r="C826" s="124" t="str">
        <f>IF(Beladung!C826="","",Beladung!C826)</f>
        <v/>
      </c>
      <c r="D826" s="87" t="str">
        <f>IF(ISBLANK(Beladung!B826),"",SUMIFS(Beladung!$D$17:$D$300,Beladung!$B$17:$B$300,B826))</f>
        <v/>
      </c>
      <c r="E826" s="66" t="str">
        <f>IF(ISBLANK(Beladung!B826),"",Beladung!D826)</f>
        <v/>
      </c>
      <c r="F826" s="88" t="str">
        <f>IF(ISBLANK(Beladung!B826),"",SUMIFS(Beladung!$F$17:$F$1001,Beladung!$B$17:$B$1001,'Ergebnis (detailliert)'!B826))</f>
        <v/>
      </c>
      <c r="G826" s="67" t="str">
        <f>IF(ISBLANK(Beladung!B826),"",Beladung!F826)</f>
        <v/>
      </c>
      <c r="H826" s="88" t="str">
        <f>IF(ISBLANK(Beladung!B826),"",SUMIFS(Entladung!$D$17:$D$1001,Entladung!$B$17:$B$1001,'Ergebnis (detailliert)'!B826))</f>
        <v/>
      </c>
      <c r="I826" s="89" t="str">
        <f>IF(ISBLANK(Entladung!B826),"",Entladung!D826)</f>
        <v/>
      </c>
      <c r="J826" s="88" t="str">
        <f>IF(ISBLANK(Beladung!B826),"",SUMIFS(Entladung!$F$17:$F$1001,Entladung!$B$17:$B$1001,'Ergebnis (detailliert)'!$B$17:$B$300))</f>
        <v/>
      </c>
      <c r="K826" s="13" t="str">
        <f>IFERROR(IF(B826="","",J826*'Ergebnis (detailliert)'!G826/'Ergebnis (detailliert)'!F826),0)</f>
        <v/>
      </c>
      <c r="L826" s="56" t="str">
        <f t="shared" si="12"/>
        <v/>
      </c>
      <c r="M826" s="57" t="str">
        <f>IF(B826="","",IF(LOOKUP(B826,Stammdaten!$A$17:$A$1001,Stammdaten!$G$17:$G$1001)="Nein",0,IF(ISBLANK(Beladung!B826),"",ROUND(MIN(G826,K826)*-1,2))))</f>
        <v/>
      </c>
    </row>
    <row r="827" spans="1:13" x14ac:dyDescent="0.25">
      <c r="A827" s="142" t="str">
        <f>_xlfn.IFNA(VLOOKUP(B827,Stammdaten!$A$17:$B$300,2,FALSE),"")</f>
        <v/>
      </c>
      <c r="B827" s="125" t="str">
        <f>IF(Beladung!B827="","",Beladung!B827)</f>
        <v/>
      </c>
      <c r="C827" s="124" t="str">
        <f>IF(Beladung!C827="","",Beladung!C827)</f>
        <v/>
      </c>
      <c r="D827" s="87" t="str">
        <f>IF(ISBLANK(Beladung!B827),"",SUMIFS(Beladung!$D$17:$D$300,Beladung!$B$17:$B$300,B827))</f>
        <v/>
      </c>
      <c r="E827" s="66" t="str">
        <f>IF(ISBLANK(Beladung!B827),"",Beladung!D827)</f>
        <v/>
      </c>
      <c r="F827" s="88" t="str">
        <f>IF(ISBLANK(Beladung!B827),"",SUMIFS(Beladung!$F$17:$F$1001,Beladung!$B$17:$B$1001,'Ergebnis (detailliert)'!B827))</f>
        <v/>
      </c>
      <c r="G827" s="67" t="str">
        <f>IF(ISBLANK(Beladung!B827),"",Beladung!F827)</f>
        <v/>
      </c>
      <c r="H827" s="88" t="str">
        <f>IF(ISBLANK(Beladung!B827),"",SUMIFS(Entladung!$D$17:$D$1001,Entladung!$B$17:$B$1001,'Ergebnis (detailliert)'!B827))</f>
        <v/>
      </c>
      <c r="I827" s="89" t="str">
        <f>IF(ISBLANK(Entladung!B827),"",Entladung!D827)</f>
        <v/>
      </c>
      <c r="J827" s="88" t="str">
        <f>IF(ISBLANK(Beladung!B827),"",SUMIFS(Entladung!$F$17:$F$1001,Entladung!$B$17:$B$1001,'Ergebnis (detailliert)'!$B$17:$B$300))</f>
        <v/>
      </c>
      <c r="K827" s="13" t="str">
        <f>IFERROR(IF(B827="","",J827*'Ergebnis (detailliert)'!G827/'Ergebnis (detailliert)'!F827),0)</f>
        <v/>
      </c>
      <c r="L827" s="56" t="str">
        <f t="shared" si="12"/>
        <v/>
      </c>
      <c r="M827" s="57" t="str">
        <f>IF(B827="","",IF(LOOKUP(B827,Stammdaten!$A$17:$A$1001,Stammdaten!$G$17:$G$1001)="Nein",0,IF(ISBLANK(Beladung!B827),"",ROUND(MIN(G827,K827)*-1,2))))</f>
        <v/>
      </c>
    </row>
    <row r="828" spans="1:13" x14ac:dyDescent="0.25">
      <c r="A828" s="142" t="str">
        <f>_xlfn.IFNA(VLOOKUP(B828,Stammdaten!$A$17:$B$300,2,FALSE),"")</f>
        <v/>
      </c>
      <c r="B828" s="125" t="str">
        <f>IF(Beladung!B828="","",Beladung!B828)</f>
        <v/>
      </c>
      <c r="C828" s="124" t="str">
        <f>IF(Beladung!C828="","",Beladung!C828)</f>
        <v/>
      </c>
      <c r="D828" s="87" t="str">
        <f>IF(ISBLANK(Beladung!B828),"",SUMIFS(Beladung!$D$17:$D$300,Beladung!$B$17:$B$300,B828))</f>
        <v/>
      </c>
      <c r="E828" s="66" t="str">
        <f>IF(ISBLANK(Beladung!B828),"",Beladung!D828)</f>
        <v/>
      </c>
      <c r="F828" s="88" t="str">
        <f>IF(ISBLANK(Beladung!B828),"",SUMIFS(Beladung!$F$17:$F$1001,Beladung!$B$17:$B$1001,'Ergebnis (detailliert)'!B828))</f>
        <v/>
      </c>
      <c r="G828" s="67" t="str">
        <f>IF(ISBLANK(Beladung!B828),"",Beladung!F828)</f>
        <v/>
      </c>
      <c r="H828" s="88" t="str">
        <f>IF(ISBLANK(Beladung!B828),"",SUMIFS(Entladung!$D$17:$D$1001,Entladung!$B$17:$B$1001,'Ergebnis (detailliert)'!B828))</f>
        <v/>
      </c>
      <c r="I828" s="89" t="str">
        <f>IF(ISBLANK(Entladung!B828),"",Entladung!D828)</f>
        <v/>
      </c>
      <c r="J828" s="88" t="str">
        <f>IF(ISBLANK(Beladung!B828),"",SUMIFS(Entladung!$F$17:$F$1001,Entladung!$B$17:$B$1001,'Ergebnis (detailliert)'!$B$17:$B$300))</f>
        <v/>
      </c>
      <c r="K828" s="13" t="str">
        <f>IFERROR(IF(B828="","",J828*'Ergebnis (detailliert)'!G828/'Ergebnis (detailliert)'!F828),0)</f>
        <v/>
      </c>
      <c r="L828" s="56" t="str">
        <f t="shared" si="12"/>
        <v/>
      </c>
      <c r="M828" s="57" t="str">
        <f>IF(B828="","",IF(LOOKUP(B828,Stammdaten!$A$17:$A$1001,Stammdaten!$G$17:$G$1001)="Nein",0,IF(ISBLANK(Beladung!B828),"",ROUND(MIN(G828,K828)*-1,2))))</f>
        <v/>
      </c>
    </row>
    <row r="829" spans="1:13" x14ac:dyDescent="0.25">
      <c r="A829" s="142" t="str">
        <f>_xlfn.IFNA(VLOOKUP(B829,Stammdaten!$A$17:$B$300,2,FALSE),"")</f>
        <v/>
      </c>
      <c r="B829" s="125" t="str">
        <f>IF(Beladung!B829="","",Beladung!B829)</f>
        <v/>
      </c>
      <c r="C829" s="124" t="str">
        <f>IF(Beladung!C829="","",Beladung!C829)</f>
        <v/>
      </c>
      <c r="D829" s="87" t="str">
        <f>IF(ISBLANK(Beladung!B829),"",SUMIFS(Beladung!$D$17:$D$300,Beladung!$B$17:$B$300,B829))</f>
        <v/>
      </c>
      <c r="E829" s="66" t="str">
        <f>IF(ISBLANK(Beladung!B829),"",Beladung!D829)</f>
        <v/>
      </c>
      <c r="F829" s="88" t="str">
        <f>IF(ISBLANK(Beladung!B829),"",SUMIFS(Beladung!$F$17:$F$1001,Beladung!$B$17:$B$1001,'Ergebnis (detailliert)'!B829))</f>
        <v/>
      </c>
      <c r="G829" s="67" t="str">
        <f>IF(ISBLANK(Beladung!B829),"",Beladung!F829)</f>
        <v/>
      </c>
      <c r="H829" s="88" t="str">
        <f>IF(ISBLANK(Beladung!B829),"",SUMIFS(Entladung!$D$17:$D$1001,Entladung!$B$17:$B$1001,'Ergebnis (detailliert)'!B829))</f>
        <v/>
      </c>
      <c r="I829" s="89" t="str">
        <f>IF(ISBLANK(Entladung!B829),"",Entladung!D829)</f>
        <v/>
      </c>
      <c r="J829" s="88" t="str">
        <f>IF(ISBLANK(Beladung!B829),"",SUMIFS(Entladung!$F$17:$F$1001,Entladung!$B$17:$B$1001,'Ergebnis (detailliert)'!$B$17:$B$300))</f>
        <v/>
      </c>
      <c r="K829" s="13" t="str">
        <f>IFERROR(IF(B829="","",J829*'Ergebnis (detailliert)'!G829/'Ergebnis (detailliert)'!F829),0)</f>
        <v/>
      </c>
      <c r="L829" s="56" t="str">
        <f t="shared" si="12"/>
        <v/>
      </c>
      <c r="M829" s="57" t="str">
        <f>IF(B829="","",IF(LOOKUP(B829,Stammdaten!$A$17:$A$1001,Stammdaten!$G$17:$G$1001)="Nein",0,IF(ISBLANK(Beladung!B829),"",ROUND(MIN(G829,K829)*-1,2))))</f>
        <v/>
      </c>
    </row>
    <row r="830" spans="1:13" x14ac:dyDescent="0.25">
      <c r="A830" s="142" t="str">
        <f>_xlfn.IFNA(VLOOKUP(B830,Stammdaten!$A$17:$B$300,2,FALSE),"")</f>
        <v/>
      </c>
      <c r="B830" s="125" t="str">
        <f>IF(Beladung!B830="","",Beladung!B830)</f>
        <v/>
      </c>
      <c r="C830" s="124" t="str">
        <f>IF(Beladung!C830="","",Beladung!C830)</f>
        <v/>
      </c>
      <c r="D830" s="87" t="str">
        <f>IF(ISBLANK(Beladung!B830),"",SUMIFS(Beladung!$D$17:$D$300,Beladung!$B$17:$B$300,B830))</f>
        <v/>
      </c>
      <c r="E830" s="66" t="str">
        <f>IF(ISBLANK(Beladung!B830),"",Beladung!D830)</f>
        <v/>
      </c>
      <c r="F830" s="88" t="str">
        <f>IF(ISBLANK(Beladung!B830),"",SUMIFS(Beladung!$F$17:$F$1001,Beladung!$B$17:$B$1001,'Ergebnis (detailliert)'!B830))</f>
        <v/>
      </c>
      <c r="G830" s="67" t="str">
        <f>IF(ISBLANK(Beladung!B830),"",Beladung!F830)</f>
        <v/>
      </c>
      <c r="H830" s="88" t="str">
        <f>IF(ISBLANK(Beladung!B830),"",SUMIFS(Entladung!$D$17:$D$1001,Entladung!$B$17:$B$1001,'Ergebnis (detailliert)'!B830))</f>
        <v/>
      </c>
      <c r="I830" s="89" t="str">
        <f>IF(ISBLANK(Entladung!B830),"",Entladung!D830)</f>
        <v/>
      </c>
      <c r="J830" s="88" t="str">
        <f>IF(ISBLANK(Beladung!B830),"",SUMIFS(Entladung!$F$17:$F$1001,Entladung!$B$17:$B$1001,'Ergebnis (detailliert)'!$B$17:$B$300))</f>
        <v/>
      </c>
      <c r="K830" s="13" t="str">
        <f>IFERROR(IF(B830="","",J830*'Ergebnis (detailliert)'!G830/'Ergebnis (detailliert)'!F830),0)</f>
        <v/>
      </c>
      <c r="L830" s="56" t="str">
        <f t="shared" si="12"/>
        <v/>
      </c>
      <c r="M830" s="57" t="str">
        <f>IF(B830="","",IF(LOOKUP(B830,Stammdaten!$A$17:$A$1001,Stammdaten!$G$17:$G$1001)="Nein",0,IF(ISBLANK(Beladung!B830),"",ROUND(MIN(G830,K830)*-1,2))))</f>
        <v/>
      </c>
    </row>
    <row r="831" spans="1:13" x14ac:dyDescent="0.25">
      <c r="A831" s="142" t="str">
        <f>_xlfn.IFNA(VLOOKUP(B831,Stammdaten!$A$17:$B$300,2,FALSE),"")</f>
        <v/>
      </c>
      <c r="B831" s="125" t="str">
        <f>IF(Beladung!B831="","",Beladung!B831)</f>
        <v/>
      </c>
      <c r="C831" s="124" t="str">
        <f>IF(Beladung!C831="","",Beladung!C831)</f>
        <v/>
      </c>
      <c r="D831" s="87" t="str">
        <f>IF(ISBLANK(Beladung!B831),"",SUMIFS(Beladung!$D$17:$D$300,Beladung!$B$17:$B$300,B831))</f>
        <v/>
      </c>
      <c r="E831" s="66" t="str">
        <f>IF(ISBLANK(Beladung!B831),"",Beladung!D831)</f>
        <v/>
      </c>
      <c r="F831" s="88" t="str">
        <f>IF(ISBLANK(Beladung!B831),"",SUMIFS(Beladung!$F$17:$F$1001,Beladung!$B$17:$B$1001,'Ergebnis (detailliert)'!B831))</f>
        <v/>
      </c>
      <c r="G831" s="67" t="str">
        <f>IF(ISBLANK(Beladung!B831),"",Beladung!F831)</f>
        <v/>
      </c>
      <c r="H831" s="88" t="str">
        <f>IF(ISBLANK(Beladung!B831),"",SUMIFS(Entladung!$D$17:$D$1001,Entladung!$B$17:$B$1001,'Ergebnis (detailliert)'!B831))</f>
        <v/>
      </c>
      <c r="I831" s="89" t="str">
        <f>IF(ISBLANK(Entladung!B831),"",Entladung!D831)</f>
        <v/>
      </c>
      <c r="J831" s="88" t="str">
        <f>IF(ISBLANK(Beladung!B831),"",SUMIFS(Entladung!$F$17:$F$1001,Entladung!$B$17:$B$1001,'Ergebnis (detailliert)'!$B$17:$B$300))</f>
        <v/>
      </c>
      <c r="K831" s="13" t="str">
        <f>IFERROR(IF(B831="","",J831*'Ergebnis (detailliert)'!G831/'Ergebnis (detailliert)'!F831),0)</f>
        <v/>
      </c>
      <c r="L831" s="56" t="str">
        <f t="shared" si="12"/>
        <v/>
      </c>
      <c r="M831" s="57" t="str">
        <f>IF(B831="","",IF(LOOKUP(B831,Stammdaten!$A$17:$A$1001,Stammdaten!$G$17:$G$1001)="Nein",0,IF(ISBLANK(Beladung!B831),"",ROUND(MIN(G831,K831)*-1,2))))</f>
        <v/>
      </c>
    </row>
    <row r="832" spans="1:13" x14ac:dyDescent="0.25">
      <c r="A832" s="142" t="str">
        <f>_xlfn.IFNA(VLOOKUP(B832,Stammdaten!$A$17:$B$300,2,FALSE),"")</f>
        <v/>
      </c>
      <c r="B832" s="125" t="str">
        <f>IF(Beladung!B832="","",Beladung!B832)</f>
        <v/>
      </c>
      <c r="C832" s="124" t="str">
        <f>IF(Beladung!C832="","",Beladung!C832)</f>
        <v/>
      </c>
      <c r="D832" s="87" t="str">
        <f>IF(ISBLANK(Beladung!B832),"",SUMIFS(Beladung!$D$17:$D$300,Beladung!$B$17:$B$300,B832))</f>
        <v/>
      </c>
      <c r="E832" s="66" t="str">
        <f>IF(ISBLANK(Beladung!B832),"",Beladung!D832)</f>
        <v/>
      </c>
      <c r="F832" s="88" t="str">
        <f>IF(ISBLANK(Beladung!B832),"",SUMIFS(Beladung!$F$17:$F$1001,Beladung!$B$17:$B$1001,'Ergebnis (detailliert)'!B832))</f>
        <v/>
      </c>
      <c r="G832" s="67" t="str">
        <f>IF(ISBLANK(Beladung!B832),"",Beladung!F832)</f>
        <v/>
      </c>
      <c r="H832" s="88" t="str">
        <f>IF(ISBLANK(Beladung!B832),"",SUMIFS(Entladung!$D$17:$D$1001,Entladung!$B$17:$B$1001,'Ergebnis (detailliert)'!B832))</f>
        <v/>
      </c>
      <c r="I832" s="89" t="str">
        <f>IF(ISBLANK(Entladung!B832),"",Entladung!D832)</f>
        <v/>
      </c>
      <c r="J832" s="88" t="str">
        <f>IF(ISBLANK(Beladung!B832),"",SUMIFS(Entladung!$F$17:$F$1001,Entladung!$B$17:$B$1001,'Ergebnis (detailliert)'!$B$17:$B$300))</f>
        <v/>
      </c>
      <c r="K832" s="13" t="str">
        <f>IFERROR(IF(B832="","",J832*'Ergebnis (detailliert)'!G832/'Ergebnis (detailliert)'!F832),0)</f>
        <v/>
      </c>
      <c r="L832" s="56" t="str">
        <f t="shared" si="12"/>
        <v/>
      </c>
      <c r="M832" s="57" t="str">
        <f>IF(B832="","",IF(LOOKUP(B832,Stammdaten!$A$17:$A$1001,Stammdaten!$G$17:$G$1001)="Nein",0,IF(ISBLANK(Beladung!B832),"",ROUND(MIN(G832,K832)*-1,2))))</f>
        <v/>
      </c>
    </row>
    <row r="833" spans="1:13" x14ac:dyDescent="0.25">
      <c r="A833" s="142" t="str">
        <f>_xlfn.IFNA(VLOOKUP(B833,Stammdaten!$A$17:$B$300,2,FALSE),"")</f>
        <v/>
      </c>
      <c r="B833" s="125" t="str">
        <f>IF(Beladung!B833="","",Beladung!B833)</f>
        <v/>
      </c>
      <c r="C833" s="124" t="str">
        <f>IF(Beladung!C833="","",Beladung!C833)</f>
        <v/>
      </c>
      <c r="D833" s="87" t="str">
        <f>IF(ISBLANK(Beladung!B833),"",SUMIFS(Beladung!$D$17:$D$300,Beladung!$B$17:$B$300,B833))</f>
        <v/>
      </c>
      <c r="E833" s="66" t="str">
        <f>IF(ISBLANK(Beladung!B833),"",Beladung!D833)</f>
        <v/>
      </c>
      <c r="F833" s="88" t="str">
        <f>IF(ISBLANK(Beladung!B833),"",SUMIFS(Beladung!$F$17:$F$1001,Beladung!$B$17:$B$1001,'Ergebnis (detailliert)'!B833))</f>
        <v/>
      </c>
      <c r="G833" s="67" t="str">
        <f>IF(ISBLANK(Beladung!B833),"",Beladung!F833)</f>
        <v/>
      </c>
      <c r="H833" s="88" t="str">
        <f>IF(ISBLANK(Beladung!B833),"",SUMIFS(Entladung!$D$17:$D$1001,Entladung!$B$17:$B$1001,'Ergebnis (detailliert)'!B833))</f>
        <v/>
      </c>
      <c r="I833" s="89" t="str">
        <f>IF(ISBLANK(Entladung!B833),"",Entladung!D833)</f>
        <v/>
      </c>
      <c r="J833" s="88" t="str">
        <f>IF(ISBLANK(Beladung!B833),"",SUMIFS(Entladung!$F$17:$F$1001,Entladung!$B$17:$B$1001,'Ergebnis (detailliert)'!$B$17:$B$300))</f>
        <v/>
      </c>
      <c r="K833" s="13" t="str">
        <f>IFERROR(IF(B833="","",J833*'Ergebnis (detailliert)'!G833/'Ergebnis (detailliert)'!F833),0)</f>
        <v/>
      </c>
      <c r="L833" s="56" t="str">
        <f t="shared" si="12"/>
        <v/>
      </c>
      <c r="M833" s="57" t="str">
        <f>IF(B833="","",IF(LOOKUP(B833,Stammdaten!$A$17:$A$1001,Stammdaten!$G$17:$G$1001)="Nein",0,IF(ISBLANK(Beladung!B833),"",ROUND(MIN(G833,K833)*-1,2))))</f>
        <v/>
      </c>
    </row>
    <row r="834" spans="1:13" x14ac:dyDescent="0.25">
      <c r="A834" s="142" t="str">
        <f>_xlfn.IFNA(VLOOKUP(B834,Stammdaten!$A$17:$B$300,2,FALSE),"")</f>
        <v/>
      </c>
      <c r="B834" s="125" t="str">
        <f>IF(Beladung!B834="","",Beladung!B834)</f>
        <v/>
      </c>
      <c r="C834" s="124" t="str">
        <f>IF(Beladung!C834="","",Beladung!C834)</f>
        <v/>
      </c>
      <c r="D834" s="87" t="str">
        <f>IF(ISBLANK(Beladung!B834),"",SUMIFS(Beladung!$D$17:$D$300,Beladung!$B$17:$B$300,B834))</f>
        <v/>
      </c>
      <c r="E834" s="66" t="str">
        <f>IF(ISBLANK(Beladung!B834),"",Beladung!D834)</f>
        <v/>
      </c>
      <c r="F834" s="88" t="str">
        <f>IF(ISBLANK(Beladung!B834),"",SUMIFS(Beladung!$F$17:$F$1001,Beladung!$B$17:$B$1001,'Ergebnis (detailliert)'!B834))</f>
        <v/>
      </c>
      <c r="G834" s="67" t="str">
        <f>IF(ISBLANK(Beladung!B834),"",Beladung!F834)</f>
        <v/>
      </c>
      <c r="H834" s="88" t="str">
        <f>IF(ISBLANK(Beladung!B834),"",SUMIFS(Entladung!$D$17:$D$1001,Entladung!$B$17:$B$1001,'Ergebnis (detailliert)'!B834))</f>
        <v/>
      </c>
      <c r="I834" s="89" t="str">
        <f>IF(ISBLANK(Entladung!B834),"",Entladung!D834)</f>
        <v/>
      </c>
      <c r="J834" s="88" t="str">
        <f>IF(ISBLANK(Beladung!B834),"",SUMIFS(Entladung!$F$17:$F$1001,Entladung!$B$17:$B$1001,'Ergebnis (detailliert)'!$B$17:$B$300))</f>
        <v/>
      </c>
      <c r="K834" s="13" t="str">
        <f>IFERROR(IF(B834="","",J834*'Ergebnis (detailliert)'!G834/'Ergebnis (detailliert)'!F834),0)</f>
        <v/>
      </c>
      <c r="L834" s="56" t="str">
        <f t="shared" si="12"/>
        <v/>
      </c>
      <c r="M834" s="57" t="str">
        <f>IF(B834="","",IF(LOOKUP(B834,Stammdaten!$A$17:$A$1001,Stammdaten!$G$17:$G$1001)="Nein",0,IF(ISBLANK(Beladung!B834),"",ROUND(MIN(G834,K834)*-1,2))))</f>
        <v/>
      </c>
    </row>
    <row r="835" spans="1:13" x14ac:dyDescent="0.25">
      <c r="A835" s="142" t="str">
        <f>_xlfn.IFNA(VLOOKUP(B835,Stammdaten!$A$17:$B$300,2,FALSE),"")</f>
        <v/>
      </c>
      <c r="B835" s="125" t="str">
        <f>IF(Beladung!B835="","",Beladung!B835)</f>
        <v/>
      </c>
      <c r="C835" s="124" t="str">
        <f>IF(Beladung!C835="","",Beladung!C835)</f>
        <v/>
      </c>
      <c r="D835" s="87" t="str">
        <f>IF(ISBLANK(Beladung!B835),"",SUMIFS(Beladung!$D$17:$D$300,Beladung!$B$17:$B$300,B835))</f>
        <v/>
      </c>
      <c r="E835" s="66" t="str">
        <f>IF(ISBLANK(Beladung!B835),"",Beladung!D835)</f>
        <v/>
      </c>
      <c r="F835" s="88" t="str">
        <f>IF(ISBLANK(Beladung!B835),"",SUMIFS(Beladung!$F$17:$F$1001,Beladung!$B$17:$B$1001,'Ergebnis (detailliert)'!B835))</f>
        <v/>
      </c>
      <c r="G835" s="67" t="str">
        <f>IF(ISBLANK(Beladung!B835),"",Beladung!F835)</f>
        <v/>
      </c>
      <c r="H835" s="88" t="str">
        <f>IF(ISBLANK(Beladung!B835),"",SUMIFS(Entladung!$D$17:$D$1001,Entladung!$B$17:$B$1001,'Ergebnis (detailliert)'!B835))</f>
        <v/>
      </c>
      <c r="I835" s="89" t="str">
        <f>IF(ISBLANK(Entladung!B835),"",Entladung!D835)</f>
        <v/>
      </c>
      <c r="J835" s="88" t="str">
        <f>IF(ISBLANK(Beladung!B835),"",SUMIFS(Entladung!$F$17:$F$1001,Entladung!$B$17:$B$1001,'Ergebnis (detailliert)'!$B$17:$B$300))</f>
        <v/>
      </c>
      <c r="K835" s="13" t="str">
        <f>IFERROR(IF(B835="","",J835*'Ergebnis (detailliert)'!G835/'Ergebnis (detailliert)'!F835),0)</f>
        <v/>
      </c>
      <c r="L835" s="56" t="str">
        <f t="shared" si="12"/>
        <v/>
      </c>
      <c r="M835" s="57" t="str">
        <f>IF(B835="","",IF(LOOKUP(B835,Stammdaten!$A$17:$A$1001,Stammdaten!$G$17:$G$1001)="Nein",0,IF(ISBLANK(Beladung!B835),"",ROUND(MIN(G835,K835)*-1,2))))</f>
        <v/>
      </c>
    </row>
    <row r="836" spans="1:13" x14ac:dyDescent="0.25">
      <c r="A836" s="142" t="str">
        <f>_xlfn.IFNA(VLOOKUP(B836,Stammdaten!$A$17:$B$300,2,FALSE),"")</f>
        <v/>
      </c>
      <c r="B836" s="125" t="str">
        <f>IF(Beladung!B836="","",Beladung!B836)</f>
        <v/>
      </c>
      <c r="C836" s="124" t="str">
        <f>IF(Beladung!C836="","",Beladung!C836)</f>
        <v/>
      </c>
      <c r="D836" s="87" t="str">
        <f>IF(ISBLANK(Beladung!B836),"",SUMIFS(Beladung!$D$17:$D$300,Beladung!$B$17:$B$300,B836))</f>
        <v/>
      </c>
      <c r="E836" s="66" t="str">
        <f>IF(ISBLANK(Beladung!B836),"",Beladung!D836)</f>
        <v/>
      </c>
      <c r="F836" s="88" t="str">
        <f>IF(ISBLANK(Beladung!B836),"",SUMIFS(Beladung!$F$17:$F$1001,Beladung!$B$17:$B$1001,'Ergebnis (detailliert)'!B836))</f>
        <v/>
      </c>
      <c r="G836" s="67" t="str">
        <f>IF(ISBLANK(Beladung!B836),"",Beladung!F836)</f>
        <v/>
      </c>
      <c r="H836" s="88" t="str">
        <f>IF(ISBLANK(Beladung!B836),"",SUMIFS(Entladung!$D$17:$D$1001,Entladung!$B$17:$B$1001,'Ergebnis (detailliert)'!B836))</f>
        <v/>
      </c>
      <c r="I836" s="89" t="str">
        <f>IF(ISBLANK(Entladung!B836),"",Entladung!D836)</f>
        <v/>
      </c>
      <c r="J836" s="88" t="str">
        <f>IF(ISBLANK(Beladung!B836),"",SUMIFS(Entladung!$F$17:$F$1001,Entladung!$B$17:$B$1001,'Ergebnis (detailliert)'!$B$17:$B$300))</f>
        <v/>
      </c>
      <c r="K836" s="13" t="str">
        <f>IFERROR(IF(B836="","",J836*'Ergebnis (detailliert)'!G836/'Ergebnis (detailliert)'!F836),0)</f>
        <v/>
      </c>
      <c r="L836" s="56" t="str">
        <f t="shared" si="12"/>
        <v/>
      </c>
      <c r="M836" s="57" t="str">
        <f>IF(B836="","",IF(LOOKUP(B836,Stammdaten!$A$17:$A$1001,Stammdaten!$G$17:$G$1001)="Nein",0,IF(ISBLANK(Beladung!B836),"",ROUND(MIN(G836,K836)*-1,2))))</f>
        <v/>
      </c>
    </row>
    <row r="837" spans="1:13" x14ac:dyDescent="0.25">
      <c r="A837" s="142" t="str">
        <f>_xlfn.IFNA(VLOOKUP(B837,Stammdaten!$A$17:$B$300,2,FALSE),"")</f>
        <v/>
      </c>
      <c r="B837" s="125" t="str">
        <f>IF(Beladung!B837="","",Beladung!B837)</f>
        <v/>
      </c>
      <c r="C837" s="124" t="str">
        <f>IF(Beladung!C837="","",Beladung!C837)</f>
        <v/>
      </c>
      <c r="D837" s="87" t="str">
        <f>IF(ISBLANK(Beladung!B837),"",SUMIFS(Beladung!$D$17:$D$300,Beladung!$B$17:$B$300,B837))</f>
        <v/>
      </c>
      <c r="E837" s="66" t="str">
        <f>IF(ISBLANK(Beladung!B837),"",Beladung!D837)</f>
        <v/>
      </c>
      <c r="F837" s="88" t="str">
        <f>IF(ISBLANK(Beladung!B837),"",SUMIFS(Beladung!$F$17:$F$1001,Beladung!$B$17:$B$1001,'Ergebnis (detailliert)'!B837))</f>
        <v/>
      </c>
      <c r="G837" s="67" t="str">
        <f>IF(ISBLANK(Beladung!B837),"",Beladung!F837)</f>
        <v/>
      </c>
      <c r="H837" s="88" t="str">
        <f>IF(ISBLANK(Beladung!B837),"",SUMIFS(Entladung!$D$17:$D$1001,Entladung!$B$17:$B$1001,'Ergebnis (detailliert)'!B837))</f>
        <v/>
      </c>
      <c r="I837" s="89" t="str">
        <f>IF(ISBLANK(Entladung!B837),"",Entladung!D837)</f>
        <v/>
      </c>
      <c r="J837" s="88" t="str">
        <f>IF(ISBLANK(Beladung!B837),"",SUMIFS(Entladung!$F$17:$F$1001,Entladung!$B$17:$B$1001,'Ergebnis (detailliert)'!$B$17:$B$300))</f>
        <v/>
      </c>
      <c r="K837" s="13" t="str">
        <f>IFERROR(IF(B837="","",J837*'Ergebnis (detailliert)'!G837/'Ergebnis (detailliert)'!F837),0)</f>
        <v/>
      </c>
      <c r="L837" s="56" t="str">
        <f t="shared" si="12"/>
        <v/>
      </c>
      <c r="M837" s="57" t="str">
        <f>IF(B837="","",IF(LOOKUP(B837,Stammdaten!$A$17:$A$1001,Stammdaten!$G$17:$G$1001)="Nein",0,IF(ISBLANK(Beladung!B837),"",ROUND(MIN(G837,K837)*-1,2))))</f>
        <v/>
      </c>
    </row>
    <row r="838" spans="1:13" x14ac:dyDescent="0.25">
      <c r="A838" s="142" t="str">
        <f>_xlfn.IFNA(VLOOKUP(B838,Stammdaten!$A$17:$B$300,2,FALSE),"")</f>
        <v/>
      </c>
      <c r="B838" s="125" t="str">
        <f>IF(Beladung!B838="","",Beladung!B838)</f>
        <v/>
      </c>
      <c r="C838" s="124" t="str">
        <f>IF(Beladung!C838="","",Beladung!C838)</f>
        <v/>
      </c>
      <c r="D838" s="87" t="str">
        <f>IF(ISBLANK(Beladung!B838),"",SUMIFS(Beladung!$D$17:$D$300,Beladung!$B$17:$B$300,B838))</f>
        <v/>
      </c>
      <c r="E838" s="66" t="str">
        <f>IF(ISBLANK(Beladung!B838),"",Beladung!D838)</f>
        <v/>
      </c>
      <c r="F838" s="88" t="str">
        <f>IF(ISBLANK(Beladung!B838),"",SUMIFS(Beladung!$F$17:$F$1001,Beladung!$B$17:$B$1001,'Ergebnis (detailliert)'!B838))</f>
        <v/>
      </c>
      <c r="G838" s="67" t="str">
        <f>IF(ISBLANK(Beladung!B838),"",Beladung!F838)</f>
        <v/>
      </c>
      <c r="H838" s="88" t="str">
        <f>IF(ISBLANK(Beladung!B838),"",SUMIFS(Entladung!$D$17:$D$1001,Entladung!$B$17:$B$1001,'Ergebnis (detailliert)'!B838))</f>
        <v/>
      </c>
      <c r="I838" s="89" t="str">
        <f>IF(ISBLANK(Entladung!B838),"",Entladung!D838)</f>
        <v/>
      </c>
      <c r="J838" s="88" t="str">
        <f>IF(ISBLANK(Beladung!B838),"",SUMIFS(Entladung!$F$17:$F$1001,Entladung!$B$17:$B$1001,'Ergebnis (detailliert)'!$B$17:$B$300))</f>
        <v/>
      </c>
      <c r="K838" s="13" t="str">
        <f>IFERROR(IF(B838="","",J838*'Ergebnis (detailliert)'!G838/'Ergebnis (detailliert)'!F838),0)</f>
        <v/>
      </c>
      <c r="L838" s="56" t="str">
        <f t="shared" si="12"/>
        <v/>
      </c>
      <c r="M838" s="57" t="str">
        <f>IF(B838="","",IF(LOOKUP(B838,Stammdaten!$A$17:$A$1001,Stammdaten!$G$17:$G$1001)="Nein",0,IF(ISBLANK(Beladung!B838),"",ROUND(MIN(G838,K838)*-1,2))))</f>
        <v/>
      </c>
    </row>
    <row r="839" spans="1:13" x14ac:dyDescent="0.25">
      <c r="A839" s="142" t="str">
        <f>_xlfn.IFNA(VLOOKUP(B839,Stammdaten!$A$17:$B$300,2,FALSE),"")</f>
        <v/>
      </c>
      <c r="B839" s="125" t="str">
        <f>IF(Beladung!B839="","",Beladung!B839)</f>
        <v/>
      </c>
      <c r="C839" s="124" t="str">
        <f>IF(Beladung!C839="","",Beladung!C839)</f>
        <v/>
      </c>
      <c r="D839" s="87" t="str">
        <f>IF(ISBLANK(Beladung!B839),"",SUMIFS(Beladung!$D$17:$D$300,Beladung!$B$17:$B$300,B839))</f>
        <v/>
      </c>
      <c r="E839" s="66" t="str">
        <f>IF(ISBLANK(Beladung!B839),"",Beladung!D839)</f>
        <v/>
      </c>
      <c r="F839" s="88" t="str">
        <f>IF(ISBLANK(Beladung!B839),"",SUMIFS(Beladung!$F$17:$F$1001,Beladung!$B$17:$B$1001,'Ergebnis (detailliert)'!B839))</f>
        <v/>
      </c>
      <c r="G839" s="67" t="str">
        <f>IF(ISBLANK(Beladung!B839),"",Beladung!F839)</f>
        <v/>
      </c>
      <c r="H839" s="88" t="str">
        <f>IF(ISBLANK(Beladung!B839),"",SUMIFS(Entladung!$D$17:$D$1001,Entladung!$B$17:$B$1001,'Ergebnis (detailliert)'!B839))</f>
        <v/>
      </c>
      <c r="I839" s="89" t="str">
        <f>IF(ISBLANK(Entladung!B839),"",Entladung!D839)</f>
        <v/>
      </c>
      <c r="J839" s="88" t="str">
        <f>IF(ISBLANK(Beladung!B839),"",SUMIFS(Entladung!$F$17:$F$1001,Entladung!$B$17:$B$1001,'Ergebnis (detailliert)'!$B$17:$B$300))</f>
        <v/>
      </c>
      <c r="K839" s="13" t="str">
        <f>IFERROR(IF(B839="","",J839*'Ergebnis (detailliert)'!G839/'Ergebnis (detailliert)'!F839),0)</f>
        <v/>
      </c>
      <c r="L839" s="56" t="str">
        <f t="shared" si="12"/>
        <v/>
      </c>
      <c r="M839" s="57" t="str">
        <f>IF(B839="","",IF(LOOKUP(B839,Stammdaten!$A$17:$A$1001,Stammdaten!$G$17:$G$1001)="Nein",0,IF(ISBLANK(Beladung!B839),"",ROUND(MIN(G839,K839)*-1,2))))</f>
        <v/>
      </c>
    </row>
    <row r="840" spans="1:13" x14ac:dyDescent="0.25">
      <c r="A840" s="142" t="str">
        <f>_xlfn.IFNA(VLOOKUP(B840,Stammdaten!$A$17:$B$300,2,FALSE),"")</f>
        <v/>
      </c>
      <c r="B840" s="125" t="str">
        <f>IF(Beladung!B840="","",Beladung!B840)</f>
        <v/>
      </c>
      <c r="C840" s="124" t="str">
        <f>IF(Beladung!C840="","",Beladung!C840)</f>
        <v/>
      </c>
      <c r="D840" s="87" t="str">
        <f>IF(ISBLANK(Beladung!B840),"",SUMIFS(Beladung!$D$17:$D$300,Beladung!$B$17:$B$300,B840))</f>
        <v/>
      </c>
      <c r="E840" s="66" t="str">
        <f>IF(ISBLANK(Beladung!B840),"",Beladung!D840)</f>
        <v/>
      </c>
      <c r="F840" s="88" t="str">
        <f>IF(ISBLANK(Beladung!B840),"",SUMIFS(Beladung!$F$17:$F$1001,Beladung!$B$17:$B$1001,'Ergebnis (detailliert)'!B840))</f>
        <v/>
      </c>
      <c r="G840" s="67" t="str">
        <f>IF(ISBLANK(Beladung!B840),"",Beladung!F840)</f>
        <v/>
      </c>
      <c r="H840" s="88" t="str">
        <f>IF(ISBLANK(Beladung!B840),"",SUMIFS(Entladung!$D$17:$D$1001,Entladung!$B$17:$B$1001,'Ergebnis (detailliert)'!B840))</f>
        <v/>
      </c>
      <c r="I840" s="89" t="str">
        <f>IF(ISBLANK(Entladung!B840),"",Entladung!D840)</f>
        <v/>
      </c>
      <c r="J840" s="88" t="str">
        <f>IF(ISBLANK(Beladung!B840),"",SUMIFS(Entladung!$F$17:$F$1001,Entladung!$B$17:$B$1001,'Ergebnis (detailliert)'!$B$17:$B$300))</f>
        <v/>
      </c>
      <c r="K840" s="13" t="str">
        <f>IFERROR(IF(B840="","",J840*'Ergebnis (detailliert)'!G840/'Ergebnis (detailliert)'!F840),0)</f>
        <v/>
      </c>
      <c r="L840" s="56" t="str">
        <f t="shared" si="12"/>
        <v/>
      </c>
      <c r="M840" s="57" t="str">
        <f>IF(B840="","",IF(LOOKUP(B840,Stammdaten!$A$17:$A$1001,Stammdaten!$G$17:$G$1001)="Nein",0,IF(ISBLANK(Beladung!B840),"",ROUND(MIN(G840,K840)*-1,2))))</f>
        <v/>
      </c>
    </row>
    <row r="841" spans="1:13" x14ac:dyDescent="0.25">
      <c r="A841" s="142" t="str">
        <f>_xlfn.IFNA(VLOOKUP(B841,Stammdaten!$A$17:$B$300,2,FALSE),"")</f>
        <v/>
      </c>
      <c r="B841" s="125" t="str">
        <f>IF(Beladung!B841="","",Beladung!B841)</f>
        <v/>
      </c>
      <c r="C841" s="124" t="str">
        <f>IF(Beladung!C841="","",Beladung!C841)</f>
        <v/>
      </c>
      <c r="D841" s="87" t="str">
        <f>IF(ISBLANK(Beladung!B841),"",SUMIFS(Beladung!$D$17:$D$300,Beladung!$B$17:$B$300,B841))</f>
        <v/>
      </c>
      <c r="E841" s="66" t="str">
        <f>IF(ISBLANK(Beladung!B841),"",Beladung!D841)</f>
        <v/>
      </c>
      <c r="F841" s="88" t="str">
        <f>IF(ISBLANK(Beladung!B841),"",SUMIFS(Beladung!$F$17:$F$1001,Beladung!$B$17:$B$1001,'Ergebnis (detailliert)'!B841))</f>
        <v/>
      </c>
      <c r="G841" s="67" t="str">
        <f>IF(ISBLANK(Beladung!B841),"",Beladung!F841)</f>
        <v/>
      </c>
      <c r="H841" s="88" t="str">
        <f>IF(ISBLANK(Beladung!B841),"",SUMIFS(Entladung!$D$17:$D$1001,Entladung!$B$17:$B$1001,'Ergebnis (detailliert)'!B841))</f>
        <v/>
      </c>
      <c r="I841" s="89" t="str">
        <f>IF(ISBLANK(Entladung!B841),"",Entladung!D841)</f>
        <v/>
      </c>
      <c r="J841" s="88" t="str">
        <f>IF(ISBLANK(Beladung!B841),"",SUMIFS(Entladung!$F$17:$F$1001,Entladung!$B$17:$B$1001,'Ergebnis (detailliert)'!$B$17:$B$300))</f>
        <v/>
      </c>
      <c r="K841" s="13" t="str">
        <f>IFERROR(IF(B841="","",J841*'Ergebnis (detailliert)'!G841/'Ergebnis (detailliert)'!F841),0)</f>
        <v/>
      </c>
      <c r="L841" s="56" t="str">
        <f t="shared" si="12"/>
        <v/>
      </c>
      <c r="M841" s="57" t="str">
        <f>IF(B841="","",IF(LOOKUP(B841,Stammdaten!$A$17:$A$1001,Stammdaten!$G$17:$G$1001)="Nein",0,IF(ISBLANK(Beladung!B841),"",ROUND(MIN(G841,K841)*-1,2))))</f>
        <v/>
      </c>
    </row>
    <row r="842" spans="1:13" x14ac:dyDescent="0.25">
      <c r="A842" s="142" t="str">
        <f>_xlfn.IFNA(VLOOKUP(B842,Stammdaten!$A$17:$B$300,2,FALSE),"")</f>
        <v/>
      </c>
      <c r="B842" s="125" t="str">
        <f>IF(Beladung!B842="","",Beladung!B842)</f>
        <v/>
      </c>
      <c r="C842" s="124" t="str">
        <f>IF(Beladung!C842="","",Beladung!C842)</f>
        <v/>
      </c>
      <c r="D842" s="87" t="str">
        <f>IF(ISBLANK(Beladung!B842),"",SUMIFS(Beladung!$D$17:$D$300,Beladung!$B$17:$B$300,B842))</f>
        <v/>
      </c>
      <c r="E842" s="66" t="str">
        <f>IF(ISBLANK(Beladung!B842),"",Beladung!D842)</f>
        <v/>
      </c>
      <c r="F842" s="88" t="str">
        <f>IF(ISBLANK(Beladung!B842),"",SUMIFS(Beladung!$F$17:$F$1001,Beladung!$B$17:$B$1001,'Ergebnis (detailliert)'!B842))</f>
        <v/>
      </c>
      <c r="G842" s="67" t="str">
        <f>IF(ISBLANK(Beladung!B842),"",Beladung!F842)</f>
        <v/>
      </c>
      <c r="H842" s="88" t="str">
        <f>IF(ISBLANK(Beladung!B842),"",SUMIFS(Entladung!$D$17:$D$1001,Entladung!$B$17:$B$1001,'Ergebnis (detailliert)'!B842))</f>
        <v/>
      </c>
      <c r="I842" s="89" t="str">
        <f>IF(ISBLANK(Entladung!B842),"",Entladung!D842)</f>
        <v/>
      </c>
      <c r="J842" s="88" t="str">
        <f>IF(ISBLANK(Beladung!B842),"",SUMIFS(Entladung!$F$17:$F$1001,Entladung!$B$17:$B$1001,'Ergebnis (detailliert)'!$B$17:$B$300))</f>
        <v/>
      </c>
      <c r="K842" s="13" t="str">
        <f>IFERROR(IF(B842="","",J842*'Ergebnis (detailliert)'!G842/'Ergebnis (detailliert)'!F842),0)</f>
        <v/>
      </c>
      <c r="L842" s="56" t="str">
        <f t="shared" si="12"/>
        <v/>
      </c>
      <c r="M842" s="57" t="str">
        <f>IF(B842="","",IF(LOOKUP(B842,Stammdaten!$A$17:$A$1001,Stammdaten!$G$17:$G$1001)="Nein",0,IF(ISBLANK(Beladung!B842),"",ROUND(MIN(G842,K842)*-1,2))))</f>
        <v/>
      </c>
    </row>
    <row r="843" spans="1:13" x14ac:dyDescent="0.25">
      <c r="A843" s="142" t="str">
        <f>_xlfn.IFNA(VLOOKUP(B843,Stammdaten!$A$17:$B$300,2,FALSE),"")</f>
        <v/>
      </c>
      <c r="B843" s="125" t="str">
        <f>IF(Beladung!B843="","",Beladung!B843)</f>
        <v/>
      </c>
      <c r="C843" s="124" t="str">
        <f>IF(Beladung!C843="","",Beladung!C843)</f>
        <v/>
      </c>
      <c r="D843" s="87" t="str">
        <f>IF(ISBLANK(Beladung!B843),"",SUMIFS(Beladung!$D$17:$D$300,Beladung!$B$17:$B$300,B843))</f>
        <v/>
      </c>
      <c r="E843" s="66" t="str">
        <f>IF(ISBLANK(Beladung!B843),"",Beladung!D843)</f>
        <v/>
      </c>
      <c r="F843" s="88" t="str">
        <f>IF(ISBLANK(Beladung!B843),"",SUMIFS(Beladung!$F$17:$F$1001,Beladung!$B$17:$B$1001,'Ergebnis (detailliert)'!B843))</f>
        <v/>
      </c>
      <c r="G843" s="67" t="str">
        <f>IF(ISBLANK(Beladung!B843),"",Beladung!F843)</f>
        <v/>
      </c>
      <c r="H843" s="88" t="str">
        <f>IF(ISBLANK(Beladung!B843),"",SUMIFS(Entladung!$D$17:$D$1001,Entladung!$B$17:$B$1001,'Ergebnis (detailliert)'!B843))</f>
        <v/>
      </c>
      <c r="I843" s="89" t="str">
        <f>IF(ISBLANK(Entladung!B843),"",Entladung!D843)</f>
        <v/>
      </c>
      <c r="J843" s="88" t="str">
        <f>IF(ISBLANK(Beladung!B843),"",SUMIFS(Entladung!$F$17:$F$1001,Entladung!$B$17:$B$1001,'Ergebnis (detailliert)'!$B$17:$B$300))</f>
        <v/>
      </c>
      <c r="K843" s="13" t="str">
        <f>IFERROR(IF(B843="","",J843*'Ergebnis (detailliert)'!G843/'Ergebnis (detailliert)'!F843),0)</f>
        <v/>
      </c>
      <c r="L843" s="56" t="str">
        <f t="shared" si="12"/>
        <v/>
      </c>
      <c r="M843" s="57" t="str">
        <f>IF(B843="","",IF(LOOKUP(B843,Stammdaten!$A$17:$A$1001,Stammdaten!$G$17:$G$1001)="Nein",0,IF(ISBLANK(Beladung!B843),"",ROUND(MIN(G843,K843)*-1,2))))</f>
        <v/>
      </c>
    </row>
    <row r="844" spans="1:13" x14ac:dyDescent="0.25">
      <c r="A844" s="142" t="str">
        <f>_xlfn.IFNA(VLOOKUP(B844,Stammdaten!$A$17:$B$300,2,FALSE),"")</f>
        <v/>
      </c>
      <c r="B844" s="125" t="str">
        <f>IF(Beladung!B844="","",Beladung!B844)</f>
        <v/>
      </c>
      <c r="C844" s="124" t="str">
        <f>IF(Beladung!C844="","",Beladung!C844)</f>
        <v/>
      </c>
      <c r="D844" s="87" t="str">
        <f>IF(ISBLANK(Beladung!B844),"",SUMIFS(Beladung!$D$17:$D$300,Beladung!$B$17:$B$300,B844))</f>
        <v/>
      </c>
      <c r="E844" s="66" t="str">
        <f>IF(ISBLANK(Beladung!B844),"",Beladung!D844)</f>
        <v/>
      </c>
      <c r="F844" s="88" t="str">
        <f>IF(ISBLANK(Beladung!B844),"",SUMIFS(Beladung!$F$17:$F$1001,Beladung!$B$17:$B$1001,'Ergebnis (detailliert)'!B844))</f>
        <v/>
      </c>
      <c r="G844" s="67" t="str">
        <f>IF(ISBLANK(Beladung!B844),"",Beladung!F844)</f>
        <v/>
      </c>
      <c r="H844" s="88" t="str">
        <f>IF(ISBLANK(Beladung!B844),"",SUMIFS(Entladung!$D$17:$D$1001,Entladung!$B$17:$B$1001,'Ergebnis (detailliert)'!B844))</f>
        <v/>
      </c>
      <c r="I844" s="89" t="str">
        <f>IF(ISBLANK(Entladung!B844),"",Entladung!D844)</f>
        <v/>
      </c>
      <c r="J844" s="88" t="str">
        <f>IF(ISBLANK(Beladung!B844),"",SUMIFS(Entladung!$F$17:$F$1001,Entladung!$B$17:$B$1001,'Ergebnis (detailliert)'!$B$17:$B$300))</f>
        <v/>
      </c>
      <c r="K844" s="13" t="str">
        <f>IFERROR(IF(B844="","",J844*'Ergebnis (detailliert)'!G844/'Ergebnis (detailliert)'!F844),0)</f>
        <v/>
      </c>
      <c r="L844" s="56" t="str">
        <f t="shared" si="12"/>
        <v/>
      </c>
      <c r="M844" s="57" t="str">
        <f>IF(B844="","",IF(LOOKUP(B844,Stammdaten!$A$17:$A$1001,Stammdaten!$G$17:$G$1001)="Nein",0,IF(ISBLANK(Beladung!B844),"",ROUND(MIN(G844,K844)*-1,2))))</f>
        <v/>
      </c>
    </row>
    <row r="845" spans="1:13" x14ac:dyDescent="0.25">
      <c r="A845" s="142" t="str">
        <f>_xlfn.IFNA(VLOOKUP(B845,Stammdaten!$A$17:$B$300,2,FALSE),"")</f>
        <v/>
      </c>
      <c r="B845" s="125" t="str">
        <f>IF(Beladung!B845="","",Beladung!B845)</f>
        <v/>
      </c>
      <c r="C845" s="124" t="str">
        <f>IF(Beladung!C845="","",Beladung!C845)</f>
        <v/>
      </c>
      <c r="D845" s="87" t="str">
        <f>IF(ISBLANK(Beladung!B845),"",SUMIFS(Beladung!$D$17:$D$300,Beladung!$B$17:$B$300,B845))</f>
        <v/>
      </c>
      <c r="E845" s="66" t="str">
        <f>IF(ISBLANK(Beladung!B845),"",Beladung!D845)</f>
        <v/>
      </c>
      <c r="F845" s="88" t="str">
        <f>IF(ISBLANK(Beladung!B845),"",SUMIFS(Beladung!$F$17:$F$1001,Beladung!$B$17:$B$1001,'Ergebnis (detailliert)'!B845))</f>
        <v/>
      </c>
      <c r="G845" s="67" t="str">
        <f>IF(ISBLANK(Beladung!B845),"",Beladung!F845)</f>
        <v/>
      </c>
      <c r="H845" s="88" t="str">
        <f>IF(ISBLANK(Beladung!B845),"",SUMIFS(Entladung!$D$17:$D$1001,Entladung!$B$17:$B$1001,'Ergebnis (detailliert)'!B845))</f>
        <v/>
      </c>
      <c r="I845" s="89" t="str">
        <f>IF(ISBLANK(Entladung!B845),"",Entladung!D845)</f>
        <v/>
      </c>
      <c r="J845" s="88" t="str">
        <f>IF(ISBLANK(Beladung!B845),"",SUMIFS(Entladung!$F$17:$F$1001,Entladung!$B$17:$B$1001,'Ergebnis (detailliert)'!$B$17:$B$300))</f>
        <v/>
      </c>
      <c r="K845" s="13" t="str">
        <f>IFERROR(IF(B845="","",J845*'Ergebnis (detailliert)'!G845/'Ergebnis (detailliert)'!F845),0)</f>
        <v/>
      </c>
      <c r="L845" s="56" t="str">
        <f t="shared" si="12"/>
        <v/>
      </c>
      <c r="M845" s="57" t="str">
        <f>IF(B845="","",IF(LOOKUP(B845,Stammdaten!$A$17:$A$1001,Stammdaten!$G$17:$G$1001)="Nein",0,IF(ISBLANK(Beladung!B845),"",ROUND(MIN(G845,K845)*-1,2))))</f>
        <v/>
      </c>
    </row>
    <row r="846" spans="1:13" x14ac:dyDescent="0.25">
      <c r="A846" s="142" t="str">
        <f>_xlfn.IFNA(VLOOKUP(B846,Stammdaten!$A$17:$B$300,2,FALSE),"")</f>
        <v/>
      </c>
      <c r="B846" s="125" t="str">
        <f>IF(Beladung!B846="","",Beladung!B846)</f>
        <v/>
      </c>
      <c r="C846" s="124" t="str">
        <f>IF(Beladung!C846="","",Beladung!C846)</f>
        <v/>
      </c>
      <c r="D846" s="87" t="str">
        <f>IF(ISBLANK(Beladung!B846),"",SUMIFS(Beladung!$D$17:$D$300,Beladung!$B$17:$B$300,B846))</f>
        <v/>
      </c>
      <c r="E846" s="66" t="str">
        <f>IF(ISBLANK(Beladung!B846),"",Beladung!D846)</f>
        <v/>
      </c>
      <c r="F846" s="88" t="str">
        <f>IF(ISBLANK(Beladung!B846),"",SUMIFS(Beladung!$F$17:$F$1001,Beladung!$B$17:$B$1001,'Ergebnis (detailliert)'!B846))</f>
        <v/>
      </c>
      <c r="G846" s="67" t="str">
        <f>IF(ISBLANK(Beladung!B846),"",Beladung!F846)</f>
        <v/>
      </c>
      <c r="H846" s="88" t="str">
        <f>IF(ISBLANK(Beladung!B846),"",SUMIFS(Entladung!$D$17:$D$1001,Entladung!$B$17:$B$1001,'Ergebnis (detailliert)'!B846))</f>
        <v/>
      </c>
      <c r="I846" s="89" t="str">
        <f>IF(ISBLANK(Entladung!B846),"",Entladung!D846)</f>
        <v/>
      </c>
      <c r="J846" s="88" t="str">
        <f>IF(ISBLANK(Beladung!B846),"",SUMIFS(Entladung!$F$17:$F$1001,Entladung!$B$17:$B$1001,'Ergebnis (detailliert)'!$B$17:$B$300))</f>
        <v/>
      </c>
      <c r="K846" s="13" t="str">
        <f>IFERROR(IF(B846="","",J846*'Ergebnis (detailliert)'!G846/'Ergebnis (detailliert)'!F846),0)</f>
        <v/>
      </c>
      <c r="L846" s="56" t="str">
        <f t="shared" si="12"/>
        <v/>
      </c>
      <c r="M846" s="57" t="str">
        <f>IF(B846="","",IF(LOOKUP(B846,Stammdaten!$A$17:$A$1001,Stammdaten!$G$17:$G$1001)="Nein",0,IF(ISBLANK(Beladung!B846),"",ROUND(MIN(G846,K846)*-1,2))))</f>
        <v/>
      </c>
    </row>
    <row r="847" spans="1:13" x14ac:dyDescent="0.25">
      <c r="A847" s="142" t="str">
        <f>_xlfn.IFNA(VLOOKUP(B847,Stammdaten!$A$17:$B$300,2,FALSE),"")</f>
        <v/>
      </c>
      <c r="B847" s="125" t="str">
        <f>IF(Beladung!B847="","",Beladung!B847)</f>
        <v/>
      </c>
      <c r="C847" s="124" t="str">
        <f>IF(Beladung!C847="","",Beladung!C847)</f>
        <v/>
      </c>
      <c r="D847" s="87" t="str">
        <f>IF(ISBLANK(Beladung!B847),"",SUMIFS(Beladung!$D$17:$D$300,Beladung!$B$17:$B$300,B847))</f>
        <v/>
      </c>
      <c r="E847" s="66" t="str">
        <f>IF(ISBLANK(Beladung!B847),"",Beladung!D847)</f>
        <v/>
      </c>
      <c r="F847" s="88" t="str">
        <f>IF(ISBLANK(Beladung!B847),"",SUMIFS(Beladung!$F$17:$F$1001,Beladung!$B$17:$B$1001,'Ergebnis (detailliert)'!B847))</f>
        <v/>
      </c>
      <c r="G847" s="67" t="str">
        <f>IF(ISBLANK(Beladung!B847),"",Beladung!F847)</f>
        <v/>
      </c>
      <c r="H847" s="88" t="str">
        <f>IF(ISBLANK(Beladung!B847),"",SUMIFS(Entladung!$D$17:$D$1001,Entladung!$B$17:$B$1001,'Ergebnis (detailliert)'!B847))</f>
        <v/>
      </c>
      <c r="I847" s="89" t="str">
        <f>IF(ISBLANK(Entladung!B847),"",Entladung!D847)</f>
        <v/>
      </c>
      <c r="J847" s="88" t="str">
        <f>IF(ISBLANK(Beladung!B847),"",SUMIFS(Entladung!$F$17:$F$1001,Entladung!$B$17:$B$1001,'Ergebnis (detailliert)'!$B$17:$B$300))</f>
        <v/>
      </c>
      <c r="K847" s="13" t="str">
        <f>IFERROR(IF(B847="","",J847*'Ergebnis (detailliert)'!G847/'Ergebnis (detailliert)'!F847),0)</f>
        <v/>
      </c>
      <c r="L847" s="56" t="str">
        <f t="shared" si="12"/>
        <v/>
      </c>
      <c r="M847" s="57" t="str">
        <f>IF(B847="","",IF(LOOKUP(B847,Stammdaten!$A$17:$A$1001,Stammdaten!$G$17:$G$1001)="Nein",0,IF(ISBLANK(Beladung!B847),"",ROUND(MIN(G847,K847)*-1,2))))</f>
        <v/>
      </c>
    </row>
    <row r="848" spans="1:13" x14ac:dyDescent="0.25">
      <c r="A848" s="142" t="str">
        <f>_xlfn.IFNA(VLOOKUP(B848,Stammdaten!$A$17:$B$300,2,FALSE),"")</f>
        <v/>
      </c>
      <c r="B848" s="125" t="str">
        <f>IF(Beladung!B848="","",Beladung!B848)</f>
        <v/>
      </c>
      <c r="C848" s="124" t="str">
        <f>IF(Beladung!C848="","",Beladung!C848)</f>
        <v/>
      </c>
      <c r="D848" s="87" t="str">
        <f>IF(ISBLANK(Beladung!B848),"",SUMIFS(Beladung!$D$17:$D$300,Beladung!$B$17:$B$300,B848))</f>
        <v/>
      </c>
      <c r="E848" s="66" t="str">
        <f>IF(ISBLANK(Beladung!B848),"",Beladung!D848)</f>
        <v/>
      </c>
      <c r="F848" s="88" t="str">
        <f>IF(ISBLANK(Beladung!B848),"",SUMIFS(Beladung!$F$17:$F$1001,Beladung!$B$17:$B$1001,'Ergebnis (detailliert)'!B848))</f>
        <v/>
      </c>
      <c r="G848" s="67" t="str">
        <f>IF(ISBLANK(Beladung!B848),"",Beladung!F848)</f>
        <v/>
      </c>
      <c r="H848" s="88" t="str">
        <f>IF(ISBLANK(Beladung!B848),"",SUMIFS(Entladung!$D$17:$D$1001,Entladung!$B$17:$B$1001,'Ergebnis (detailliert)'!B848))</f>
        <v/>
      </c>
      <c r="I848" s="89" t="str">
        <f>IF(ISBLANK(Entladung!B848),"",Entladung!D848)</f>
        <v/>
      </c>
      <c r="J848" s="88" t="str">
        <f>IF(ISBLANK(Beladung!B848),"",SUMIFS(Entladung!$F$17:$F$1001,Entladung!$B$17:$B$1001,'Ergebnis (detailliert)'!$B$17:$B$300))</f>
        <v/>
      </c>
      <c r="K848" s="13" t="str">
        <f>IFERROR(IF(B848="","",J848*'Ergebnis (detailliert)'!G848/'Ergebnis (detailliert)'!F848),0)</f>
        <v/>
      </c>
      <c r="L848" s="56" t="str">
        <f t="shared" si="12"/>
        <v/>
      </c>
      <c r="M848" s="57" t="str">
        <f>IF(B848="","",IF(LOOKUP(B848,Stammdaten!$A$17:$A$1001,Stammdaten!$G$17:$G$1001)="Nein",0,IF(ISBLANK(Beladung!B848),"",ROUND(MIN(G848,K848)*-1,2))))</f>
        <v/>
      </c>
    </row>
    <row r="849" spans="1:13" x14ac:dyDescent="0.25">
      <c r="A849" s="142" t="str">
        <f>_xlfn.IFNA(VLOOKUP(B849,Stammdaten!$A$17:$B$300,2,FALSE),"")</f>
        <v/>
      </c>
      <c r="B849" s="125" t="str">
        <f>IF(Beladung!B849="","",Beladung!B849)</f>
        <v/>
      </c>
      <c r="C849" s="124" t="str">
        <f>IF(Beladung!C849="","",Beladung!C849)</f>
        <v/>
      </c>
      <c r="D849" s="87" t="str">
        <f>IF(ISBLANK(Beladung!B849),"",SUMIFS(Beladung!$D$17:$D$300,Beladung!$B$17:$B$300,B849))</f>
        <v/>
      </c>
      <c r="E849" s="66" t="str">
        <f>IF(ISBLANK(Beladung!B849),"",Beladung!D849)</f>
        <v/>
      </c>
      <c r="F849" s="88" t="str">
        <f>IF(ISBLANK(Beladung!B849),"",SUMIFS(Beladung!$F$17:$F$1001,Beladung!$B$17:$B$1001,'Ergebnis (detailliert)'!B849))</f>
        <v/>
      </c>
      <c r="G849" s="67" t="str">
        <f>IF(ISBLANK(Beladung!B849),"",Beladung!F849)</f>
        <v/>
      </c>
      <c r="H849" s="88" t="str">
        <f>IF(ISBLANK(Beladung!B849),"",SUMIFS(Entladung!$D$17:$D$1001,Entladung!$B$17:$B$1001,'Ergebnis (detailliert)'!B849))</f>
        <v/>
      </c>
      <c r="I849" s="89" t="str">
        <f>IF(ISBLANK(Entladung!B849),"",Entladung!D849)</f>
        <v/>
      </c>
      <c r="J849" s="88" t="str">
        <f>IF(ISBLANK(Beladung!B849),"",SUMIFS(Entladung!$F$17:$F$1001,Entladung!$B$17:$B$1001,'Ergebnis (detailliert)'!$B$17:$B$300))</f>
        <v/>
      </c>
      <c r="K849" s="13" t="str">
        <f>IFERROR(IF(B849="","",J849*'Ergebnis (detailliert)'!G849/'Ergebnis (detailliert)'!F849),0)</f>
        <v/>
      </c>
      <c r="L849" s="56" t="str">
        <f t="shared" si="12"/>
        <v/>
      </c>
      <c r="M849" s="57" t="str">
        <f>IF(B849="","",IF(LOOKUP(B849,Stammdaten!$A$17:$A$1001,Stammdaten!$G$17:$G$1001)="Nein",0,IF(ISBLANK(Beladung!B849),"",ROUND(MIN(G849,K849)*-1,2))))</f>
        <v/>
      </c>
    </row>
    <row r="850" spans="1:13" x14ac:dyDescent="0.25">
      <c r="A850" s="142" t="str">
        <f>_xlfn.IFNA(VLOOKUP(B850,Stammdaten!$A$17:$B$300,2,FALSE),"")</f>
        <v/>
      </c>
      <c r="B850" s="125" t="str">
        <f>IF(Beladung!B850="","",Beladung!B850)</f>
        <v/>
      </c>
      <c r="C850" s="124" t="str">
        <f>IF(Beladung!C850="","",Beladung!C850)</f>
        <v/>
      </c>
      <c r="D850" s="87" t="str">
        <f>IF(ISBLANK(Beladung!B850),"",SUMIFS(Beladung!$D$17:$D$300,Beladung!$B$17:$B$300,B850))</f>
        <v/>
      </c>
      <c r="E850" s="66" t="str">
        <f>IF(ISBLANK(Beladung!B850),"",Beladung!D850)</f>
        <v/>
      </c>
      <c r="F850" s="88" t="str">
        <f>IF(ISBLANK(Beladung!B850),"",SUMIFS(Beladung!$F$17:$F$1001,Beladung!$B$17:$B$1001,'Ergebnis (detailliert)'!B850))</f>
        <v/>
      </c>
      <c r="G850" s="67" t="str">
        <f>IF(ISBLANK(Beladung!B850),"",Beladung!F850)</f>
        <v/>
      </c>
      <c r="H850" s="88" t="str">
        <f>IF(ISBLANK(Beladung!B850),"",SUMIFS(Entladung!$D$17:$D$1001,Entladung!$B$17:$B$1001,'Ergebnis (detailliert)'!B850))</f>
        <v/>
      </c>
      <c r="I850" s="89" t="str">
        <f>IF(ISBLANK(Entladung!B850),"",Entladung!D850)</f>
        <v/>
      </c>
      <c r="J850" s="88" t="str">
        <f>IF(ISBLANK(Beladung!B850),"",SUMIFS(Entladung!$F$17:$F$1001,Entladung!$B$17:$B$1001,'Ergebnis (detailliert)'!$B$17:$B$300))</f>
        <v/>
      </c>
      <c r="K850" s="13" t="str">
        <f>IFERROR(IF(B850="","",J850*'Ergebnis (detailliert)'!G850/'Ergebnis (detailliert)'!F850),0)</f>
        <v/>
      </c>
      <c r="L850" s="56" t="str">
        <f t="shared" ref="L850:L913" si="13">E850</f>
        <v/>
      </c>
      <c r="M850" s="57" t="str">
        <f>IF(B850="","",IF(LOOKUP(B850,Stammdaten!$A$17:$A$1001,Stammdaten!$G$17:$G$1001)="Nein",0,IF(ISBLANK(Beladung!B850),"",ROUND(MIN(G850,K850)*-1,2))))</f>
        <v/>
      </c>
    </row>
    <row r="851" spans="1:13" x14ac:dyDescent="0.25">
      <c r="A851" s="142" t="str">
        <f>_xlfn.IFNA(VLOOKUP(B851,Stammdaten!$A$17:$B$300,2,FALSE),"")</f>
        <v/>
      </c>
      <c r="B851" s="125" t="str">
        <f>IF(Beladung!B851="","",Beladung!B851)</f>
        <v/>
      </c>
      <c r="C851" s="124" t="str">
        <f>IF(Beladung!C851="","",Beladung!C851)</f>
        <v/>
      </c>
      <c r="D851" s="87" t="str">
        <f>IF(ISBLANK(Beladung!B851),"",SUMIFS(Beladung!$D$17:$D$300,Beladung!$B$17:$B$300,B851))</f>
        <v/>
      </c>
      <c r="E851" s="66" t="str">
        <f>IF(ISBLANK(Beladung!B851),"",Beladung!D851)</f>
        <v/>
      </c>
      <c r="F851" s="88" t="str">
        <f>IF(ISBLANK(Beladung!B851),"",SUMIFS(Beladung!$F$17:$F$1001,Beladung!$B$17:$B$1001,'Ergebnis (detailliert)'!B851))</f>
        <v/>
      </c>
      <c r="G851" s="67" t="str">
        <f>IF(ISBLANK(Beladung!B851),"",Beladung!F851)</f>
        <v/>
      </c>
      <c r="H851" s="88" t="str">
        <f>IF(ISBLANK(Beladung!B851),"",SUMIFS(Entladung!$D$17:$D$1001,Entladung!$B$17:$B$1001,'Ergebnis (detailliert)'!B851))</f>
        <v/>
      </c>
      <c r="I851" s="89" t="str">
        <f>IF(ISBLANK(Entladung!B851),"",Entladung!D851)</f>
        <v/>
      </c>
      <c r="J851" s="88" t="str">
        <f>IF(ISBLANK(Beladung!B851),"",SUMIFS(Entladung!$F$17:$F$1001,Entladung!$B$17:$B$1001,'Ergebnis (detailliert)'!$B$17:$B$300))</f>
        <v/>
      </c>
      <c r="K851" s="13" t="str">
        <f>IFERROR(IF(B851="","",J851*'Ergebnis (detailliert)'!G851/'Ergebnis (detailliert)'!F851),0)</f>
        <v/>
      </c>
      <c r="L851" s="56" t="str">
        <f t="shared" si="13"/>
        <v/>
      </c>
      <c r="M851" s="57" t="str">
        <f>IF(B851="","",IF(LOOKUP(B851,Stammdaten!$A$17:$A$1001,Stammdaten!$G$17:$G$1001)="Nein",0,IF(ISBLANK(Beladung!B851),"",ROUND(MIN(G851,K851)*-1,2))))</f>
        <v/>
      </c>
    </row>
    <row r="852" spans="1:13" x14ac:dyDescent="0.25">
      <c r="A852" s="142" t="str">
        <f>_xlfn.IFNA(VLOOKUP(B852,Stammdaten!$A$17:$B$300,2,FALSE),"")</f>
        <v/>
      </c>
      <c r="B852" s="125" t="str">
        <f>IF(Beladung!B852="","",Beladung!B852)</f>
        <v/>
      </c>
      <c r="C852" s="124" t="str">
        <f>IF(Beladung!C852="","",Beladung!C852)</f>
        <v/>
      </c>
      <c r="D852" s="87" t="str">
        <f>IF(ISBLANK(Beladung!B852),"",SUMIFS(Beladung!$D$17:$D$300,Beladung!$B$17:$B$300,B852))</f>
        <v/>
      </c>
      <c r="E852" s="66" t="str">
        <f>IF(ISBLANK(Beladung!B852),"",Beladung!D852)</f>
        <v/>
      </c>
      <c r="F852" s="88" t="str">
        <f>IF(ISBLANK(Beladung!B852),"",SUMIFS(Beladung!$F$17:$F$1001,Beladung!$B$17:$B$1001,'Ergebnis (detailliert)'!B852))</f>
        <v/>
      </c>
      <c r="G852" s="67" t="str">
        <f>IF(ISBLANK(Beladung!B852),"",Beladung!F852)</f>
        <v/>
      </c>
      <c r="H852" s="88" t="str">
        <f>IF(ISBLANK(Beladung!B852),"",SUMIFS(Entladung!$D$17:$D$1001,Entladung!$B$17:$B$1001,'Ergebnis (detailliert)'!B852))</f>
        <v/>
      </c>
      <c r="I852" s="89" t="str">
        <f>IF(ISBLANK(Entladung!B852),"",Entladung!D852)</f>
        <v/>
      </c>
      <c r="J852" s="88" t="str">
        <f>IF(ISBLANK(Beladung!B852),"",SUMIFS(Entladung!$F$17:$F$1001,Entladung!$B$17:$B$1001,'Ergebnis (detailliert)'!$B$17:$B$300))</f>
        <v/>
      </c>
      <c r="K852" s="13" t="str">
        <f>IFERROR(IF(B852="","",J852*'Ergebnis (detailliert)'!G852/'Ergebnis (detailliert)'!F852),0)</f>
        <v/>
      </c>
      <c r="L852" s="56" t="str">
        <f t="shared" si="13"/>
        <v/>
      </c>
      <c r="M852" s="57" t="str">
        <f>IF(B852="","",IF(LOOKUP(B852,Stammdaten!$A$17:$A$1001,Stammdaten!$G$17:$G$1001)="Nein",0,IF(ISBLANK(Beladung!B852),"",ROUND(MIN(G852,K852)*-1,2))))</f>
        <v/>
      </c>
    </row>
    <row r="853" spans="1:13" x14ac:dyDescent="0.25">
      <c r="A853" s="142" t="str">
        <f>_xlfn.IFNA(VLOOKUP(B853,Stammdaten!$A$17:$B$300,2,FALSE),"")</f>
        <v/>
      </c>
      <c r="B853" s="125" t="str">
        <f>IF(Beladung!B853="","",Beladung!B853)</f>
        <v/>
      </c>
      <c r="C853" s="124" t="str">
        <f>IF(Beladung!C853="","",Beladung!C853)</f>
        <v/>
      </c>
      <c r="D853" s="87" t="str">
        <f>IF(ISBLANK(Beladung!B853),"",SUMIFS(Beladung!$D$17:$D$300,Beladung!$B$17:$B$300,B853))</f>
        <v/>
      </c>
      <c r="E853" s="66" t="str">
        <f>IF(ISBLANK(Beladung!B853),"",Beladung!D853)</f>
        <v/>
      </c>
      <c r="F853" s="88" t="str">
        <f>IF(ISBLANK(Beladung!B853),"",SUMIFS(Beladung!$F$17:$F$1001,Beladung!$B$17:$B$1001,'Ergebnis (detailliert)'!B853))</f>
        <v/>
      </c>
      <c r="G853" s="67" t="str">
        <f>IF(ISBLANK(Beladung!B853),"",Beladung!F853)</f>
        <v/>
      </c>
      <c r="H853" s="88" t="str">
        <f>IF(ISBLANK(Beladung!B853),"",SUMIFS(Entladung!$D$17:$D$1001,Entladung!$B$17:$B$1001,'Ergebnis (detailliert)'!B853))</f>
        <v/>
      </c>
      <c r="I853" s="89" t="str">
        <f>IF(ISBLANK(Entladung!B853),"",Entladung!D853)</f>
        <v/>
      </c>
      <c r="J853" s="88" t="str">
        <f>IF(ISBLANK(Beladung!B853),"",SUMIFS(Entladung!$F$17:$F$1001,Entladung!$B$17:$B$1001,'Ergebnis (detailliert)'!$B$17:$B$300))</f>
        <v/>
      </c>
      <c r="K853" s="13" t="str">
        <f>IFERROR(IF(B853="","",J853*'Ergebnis (detailliert)'!G853/'Ergebnis (detailliert)'!F853),0)</f>
        <v/>
      </c>
      <c r="L853" s="56" t="str">
        <f t="shared" si="13"/>
        <v/>
      </c>
      <c r="M853" s="57" t="str">
        <f>IF(B853="","",IF(LOOKUP(B853,Stammdaten!$A$17:$A$1001,Stammdaten!$G$17:$G$1001)="Nein",0,IF(ISBLANK(Beladung!B853),"",ROUND(MIN(G853,K853)*-1,2))))</f>
        <v/>
      </c>
    </row>
    <row r="854" spans="1:13" x14ac:dyDescent="0.25">
      <c r="A854" s="142" t="str">
        <f>_xlfn.IFNA(VLOOKUP(B854,Stammdaten!$A$17:$B$300,2,FALSE),"")</f>
        <v/>
      </c>
      <c r="B854" s="125" t="str">
        <f>IF(Beladung!B854="","",Beladung!B854)</f>
        <v/>
      </c>
      <c r="C854" s="124" t="str">
        <f>IF(Beladung!C854="","",Beladung!C854)</f>
        <v/>
      </c>
      <c r="D854" s="87" t="str">
        <f>IF(ISBLANK(Beladung!B854),"",SUMIFS(Beladung!$D$17:$D$300,Beladung!$B$17:$B$300,B854))</f>
        <v/>
      </c>
      <c r="E854" s="66" t="str">
        <f>IF(ISBLANK(Beladung!B854),"",Beladung!D854)</f>
        <v/>
      </c>
      <c r="F854" s="88" t="str">
        <f>IF(ISBLANK(Beladung!B854),"",SUMIFS(Beladung!$F$17:$F$1001,Beladung!$B$17:$B$1001,'Ergebnis (detailliert)'!B854))</f>
        <v/>
      </c>
      <c r="G854" s="67" t="str">
        <f>IF(ISBLANK(Beladung!B854),"",Beladung!F854)</f>
        <v/>
      </c>
      <c r="H854" s="88" t="str">
        <f>IF(ISBLANK(Beladung!B854),"",SUMIFS(Entladung!$D$17:$D$1001,Entladung!$B$17:$B$1001,'Ergebnis (detailliert)'!B854))</f>
        <v/>
      </c>
      <c r="I854" s="89" t="str">
        <f>IF(ISBLANK(Entladung!B854),"",Entladung!D854)</f>
        <v/>
      </c>
      <c r="J854" s="88" t="str">
        <f>IF(ISBLANK(Beladung!B854),"",SUMIFS(Entladung!$F$17:$F$1001,Entladung!$B$17:$B$1001,'Ergebnis (detailliert)'!$B$17:$B$300))</f>
        <v/>
      </c>
      <c r="K854" s="13" t="str">
        <f>IFERROR(IF(B854="","",J854*'Ergebnis (detailliert)'!G854/'Ergebnis (detailliert)'!F854),0)</f>
        <v/>
      </c>
      <c r="L854" s="56" t="str">
        <f t="shared" si="13"/>
        <v/>
      </c>
      <c r="M854" s="57" t="str">
        <f>IF(B854="","",IF(LOOKUP(B854,Stammdaten!$A$17:$A$1001,Stammdaten!$G$17:$G$1001)="Nein",0,IF(ISBLANK(Beladung!B854),"",ROUND(MIN(G854,K854)*-1,2))))</f>
        <v/>
      </c>
    </row>
    <row r="855" spans="1:13" x14ac:dyDescent="0.25">
      <c r="A855" s="142" t="str">
        <f>_xlfn.IFNA(VLOOKUP(B855,Stammdaten!$A$17:$B$300,2,FALSE),"")</f>
        <v/>
      </c>
      <c r="B855" s="125" t="str">
        <f>IF(Beladung!B855="","",Beladung!B855)</f>
        <v/>
      </c>
      <c r="C855" s="124" t="str">
        <f>IF(Beladung!C855="","",Beladung!C855)</f>
        <v/>
      </c>
      <c r="D855" s="87" t="str">
        <f>IF(ISBLANK(Beladung!B855),"",SUMIFS(Beladung!$D$17:$D$300,Beladung!$B$17:$B$300,B855))</f>
        <v/>
      </c>
      <c r="E855" s="66" t="str">
        <f>IF(ISBLANK(Beladung!B855),"",Beladung!D855)</f>
        <v/>
      </c>
      <c r="F855" s="88" t="str">
        <f>IF(ISBLANK(Beladung!B855),"",SUMIFS(Beladung!$F$17:$F$1001,Beladung!$B$17:$B$1001,'Ergebnis (detailliert)'!B855))</f>
        <v/>
      </c>
      <c r="G855" s="67" t="str">
        <f>IF(ISBLANK(Beladung!B855),"",Beladung!F855)</f>
        <v/>
      </c>
      <c r="H855" s="88" t="str">
        <f>IF(ISBLANK(Beladung!B855),"",SUMIFS(Entladung!$D$17:$D$1001,Entladung!$B$17:$B$1001,'Ergebnis (detailliert)'!B855))</f>
        <v/>
      </c>
      <c r="I855" s="89" t="str">
        <f>IF(ISBLANK(Entladung!B855),"",Entladung!D855)</f>
        <v/>
      </c>
      <c r="J855" s="88" t="str">
        <f>IF(ISBLANK(Beladung!B855),"",SUMIFS(Entladung!$F$17:$F$1001,Entladung!$B$17:$B$1001,'Ergebnis (detailliert)'!$B$17:$B$300))</f>
        <v/>
      </c>
      <c r="K855" s="13" t="str">
        <f>IFERROR(IF(B855="","",J855*'Ergebnis (detailliert)'!G855/'Ergebnis (detailliert)'!F855),0)</f>
        <v/>
      </c>
      <c r="L855" s="56" t="str">
        <f t="shared" si="13"/>
        <v/>
      </c>
      <c r="M855" s="57" t="str">
        <f>IF(B855="","",IF(LOOKUP(B855,Stammdaten!$A$17:$A$1001,Stammdaten!$G$17:$G$1001)="Nein",0,IF(ISBLANK(Beladung!B855),"",ROUND(MIN(G855,K855)*-1,2))))</f>
        <v/>
      </c>
    </row>
    <row r="856" spans="1:13" x14ac:dyDescent="0.25">
      <c r="A856" s="142" t="str">
        <f>_xlfn.IFNA(VLOOKUP(B856,Stammdaten!$A$17:$B$300,2,FALSE),"")</f>
        <v/>
      </c>
      <c r="B856" s="125" t="str">
        <f>IF(Beladung!B856="","",Beladung!B856)</f>
        <v/>
      </c>
      <c r="C856" s="124" t="str">
        <f>IF(Beladung!C856="","",Beladung!C856)</f>
        <v/>
      </c>
      <c r="D856" s="87" t="str">
        <f>IF(ISBLANK(Beladung!B856),"",SUMIFS(Beladung!$D$17:$D$300,Beladung!$B$17:$B$300,B856))</f>
        <v/>
      </c>
      <c r="E856" s="66" t="str">
        <f>IF(ISBLANK(Beladung!B856),"",Beladung!D856)</f>
        <v/>
      </c>
      <c r="F856" s="88" t="str">
        <f>IF(ISBLANK(Beladung!B856),"",SUMIFS(Beladung!$F$17:$F$1001,Beladung!$B$17:$B$1001,'Ergebnis (detailliert)'!B856))</f>
        <v/>
      </c>
      <c r="G856" s="67" t="str">
        <f>IF(ISBLANK(Beladung!B856),"",Beladung!F856)</f>
        <v/>
      </c>
      <c r="H856" s="88" t="str">
        <f>IF(ISBLANK(Beladung!B856),"",SUMIFS(Entladung!$D$17:$D$1001,Entladung!$B$17:$B$1001,'Ergebnis (detailliert)'!B856))</f>
        <v/>
      </c>
      <c r="I856" s="89" t="str">
        <f>IF(ISBLANK(Entladung!B856),"",Entladung!D856)</f>
        <v/>
      </c>
      <c r="J856" s="88" t="str">
        <f>IF(ISBLANK(Beladung!B856),"",SUMIFS(Entladung!$F$17:$F$1001,Entladung!$B$17:$B$1001,'Ergebnis (detailliert)'!$B$17:$B$300))</f>
        <v/>
      </c>
      <c r="K856" s="13" t="str">
        <f>IFERROR(IF(B856="","",J856*'Ergebnis (detailliert)'!G856/'Ergebnis (detailliert)'!F856),0)</f>
        <v/>
      </c>
      <c r="L856" s="56" t="str">
        <f t="shared" si="13"/>
        <v/>
      </c>
      <c r="M856" s="57" t="str">
        <f>IF(B856="","",IF(LOOKUP(B856,Stammdaten!$A$17:$A$1001,Stammdaten!$G$17:$G$1001)="Nein",0,IF(ISBLANK(Beladung!B856),"",ROUND(MIN(G856,K856)*-1,2))))</f>
        <v/>
      </c>
    </row>
    <row r="857" spans="1:13" x14ac:dyDescent="0.25">
      <c r="A857" s="142" t="str">
        <f>_xlfn.IFNA(VLOOKUP(B857,Stammdaten!$A$17:$B$300,2,FALSE),"")</f>
        <v/>
      </c>
      <c r="B857" s="125" t="str">
        <f>IF(Beladung!B857="","",Beladung!B857)</f>
        <v/>
      </c>
      <c r="C857" s="124" t="str">
        <f>IF(Beladung!C857="","",Beladung!C857)</f>
        <v/>
      </c>
      <c r="D857" s="87" t="str">
        <f>IF(ISBLANK(Beladung!B857),"",SUMIFS(Beladung!$D$17:$D$300,Beladung!$B$17:$B$300,B857))</f>
        <v/>
      </c>
      <c r="E857" s="66" t="str">
        <f>IF(ISBLANK(Beladung!B857),"",Beladung!D857)</f>
        <v/>
      </c>
      <c r="F857" s="88" t="str">
        <f>IF(ISBLANK(Beladung!B857),"",SUMIFS(Beladung!$F$17:$F$1001,Beladung!$B$17:$B$1001,'Ergebnis (detailliert)'!B857))</f>
        <v/>
      </c>
      <c r="G857" s="67" t="str">
        <f>IF(ISBLANK(Beladung!B857),"",Beladung!F857)</f>
        <v/>
      </c>
      <c r="H857" s="88" t="str">
        <f>IF(ISBLANK(Beladung!B857),"",SUMIFS(Entladung!$D$17:$D$1001,Entladung!$B$17:$B$1001,'Ergebnis (detailliert)'!B857))</f>
        <v/>
      </c>
      <c r="I857" s="89" t="str">
        <f>IF(ISBLANK(Entladung!B857),"",Entladung!D857)</f>
        <v/>
      </c>
      <c r="J857" s="88" t="str">
        <f>IF(ISBLANK(Beladung!B857),"",SUMIFS(Entladung!$F$17:$F$1001,Entladung!$B$17:$B$1001,'Ergebnis (detailliert)'!$B$17:$B$300))</f>
        <v/>
      </c>
      <c r="K857" s="13" t="str">
        <f>IFERROR(IF(B857="","",J857*'Ergebnis (detailliert)'!G857/'Ergebnis (detailliert)'!F857),0)</f>
        <v/>
      </c>
      <c r="L857" s="56" t="str">
        <f t="shared" si="13"/>
        <v/>
      </c>
      <c r="M857" s="57" t="str">
        <f>IF(B857="","",IF(LOOKUP(B857,Stammdaten!$A$17:$A$1001,Stammdaten!$G$17:$G$1001)="Nein",0,IF(ISBLANK(Beladung!B857),"",ROUND(MIN(G857,K857)*-1,2))))</f>
        <v/>
      </c>
    </row>
    <row r="858" spans="1:13" x14ac:dyDescent="0.25">
      <c r="A858" s="142" t="str">
        <f>_xlfn.IFNA(VLOOKUP(B858,Stammdaten!$A$17:$B$300,2,FALSE),"")</f>
        <v/>
      </c>
      <c r="B858" s="125" t="str">
        <f>IF(Beladung!B858="","",Beladung!B858)</f>
        <v/>
      </c>
      <c r="C858" s="124" t="str">
        <f>IF(Beladung!C858="","",Beladung!C858)</f>
        <v/>
      </c>
      <c r="D858" s="87" t="str">
        <f>IF(ISBLANK(Beladung!B858),"",SUMIFS(Beladung!$D$17:$D$300,Beladung!$B$17:$B$300,B858))</f>
        <v/>
      </c>
      <c r="E858" s="66" t="str">
        <f>IF(ISBLANK(Beladung!B858),"",Beladung!D858)</f>
        <v/>
      </c>
      <c r="F858" s="88" t="str">
        <f>IF(ISBLANK(Beladung!B858),"",SUMIFS(Beladung!$F$17:$F$1001,Beladung!$B$17:$B$1001,'Ergebnis (detailliert)'!B858))</f>
        <v/>
      </c>
      <c r="G858" s="67" t="str">
        <f>IF(ISBLANK(Beladung!B858),"",Beladung!F858)</f>
        <v/>
      </c>
      <c r="H858" s="88" t="str">
        <f>IF(ISBLANK(Beladung!B858),"",SUMIFS(Entladung!$D$17:$D$1001,Entladung!$B$17:$B$1001,'Ergebnis (detailliert)'!B858))</f>
        <v/>
      </c>
      <c r="I858" s="89" t="str">
        <f>IF(ISBLANK(Entladung!B858),"",Entladung!D858)</f>
        <v/>
      </c>
      <c r="J858" s="88" t="str">
        <f>IF(ISBLANK(Beladung!B858),"",SUMIFS(Entladung!$F$17:$F$1001,Entladung!$B$17:$B$1001,'Ergebnis (detailliert)'!$B$17:$B$300))</f>
        <v/>
      </c>
      <c r="K858" s="13" t="str">
        <f>IFERROR(IF(B858="","",J858*'Ergebnis (detailliert)'!G858/'Ergebnis (detailliert)'!F858),0)</f>
        <v/>
      </c>
      <c r="L858" s="56" t="str">
        <f t="shared" si="13"/>
        <v/>
      </c>
      <c r="M858" s="57" t="str">
        <f>IF(B858="","",IF(LOOKUP(B858,Stammdaten!$A$17:$A$1001,Stammdaten!$G$17:$G$1001)="Nein",0,IF(ISBLANK(Beladung!B858),"",ROUND(MIN(G858,K858)*-1,2))))</f>
        <v/>
      </c>
    </row>
    <row r="859" spans="1:13" x14ac:dyDescent="0.25">
      <c r="A859" s="142" t="str">
        <f>_xlfn.IFNA(VLOOKUP(B859,Stammdaten!$A$17:$B$300,2,FALSE),"")</f>
        <v/>
      </c>
      <c r="B859" s="125" t="str">
        <f>IF(Beladung!B859="","",Beladung!B859)</f>
        <v/>
      </c>
      <c r="C859" s="124" t="str">
        <f>IF(Beladung!C859="","",Beladung!C859)</f>
        <v/>
      </c>
      <c r="D859" s="87" t="str">
        <f>IF(ISBLANK(Beladung!B859),"",SUMIFS(Beladung!$D$17:$D$300,Beladung!$B$17:$B$300,B859))</f>
        <v/>
      </c>
      <c r="E859" s="66" t="str">
        <f>IF(ISBLANK(Beladung!B859),"",Beladung!D859)</f>
        <v/>
      </c>
      <c r="F859" s="88" t="str">
        <f>IF(ISBLANK(Beladung!B859),"",SUMIFS(Beladung!$F$17:$F$1001,Beladung!$B$17:$B$1001,'Ergebnis (detailliert)'!B859))</f>
        <v/>
      </c>
      <c r="G859" s="67" t="str">
        <f>IF(ISBLANK(Beladung!B859),"",Beladung!F859)</f>
        <v/>
      </c>
      <c r="H859" s="88" t="str">
        <f>IF(ISBLANK(Beladung!B859),"",SUMIFS(Entladung!$D$17:$D$1001,Entladung!$B$17:$B$1001,'Ergebnis (detailliert)'!B859))</f>
        <v/>
      </c>
      <c r="I859" s="89" t="str">
        <f>IF(ISBLANK(Entladung!B859),"",Entladung!D859)</f>
        <v/>
      </c>
      <c r="J859" s="88" t="str">
        <f>IF(ISBLANK(Beladung!B859),"",SUMIFS(Entladung!$F$17:$F$1001,Entladung!$B$17:$B$1001,'Ergebnis (detailliert)'!$B$17:$B$300))</f>
        <v/>
      </c>
      <c r="K859" s="13" t="str">
        <f>IFERROR(IF(B859="","",J859*'Ergebnis (detailliert)'!G859/'Ergebnis (detailliert)'!F859),0)</f>
        <v/>
      </c>
      <c r="L859" s="56" t="str">
        <f t="shared" si="13"/>
        <v/>
      </c>
      <c r="M859" s="57" t="str">
        <f>IF(B859="","",IF(LOOKUP(B859,Stammdaten!$A$17:$A$1001,Stammdaten!$G$17:$G$1001)="Nein",0,IF(ISBLANK(Beladung!B859),"",ROUND(MIN(G859,K859)*-1,2))))</f>
        <v/>
      </c>
    </row>
    <row r="860" spans="1:13" x14ac:dyDescent="0.25">
      <c r="A860" s="142" t="str">
        <f>_xlfn.IFNA(VLOOKUP(B860,Stammdaten!$A$17:$B$300,2,FALSE),"")</f>
        <v/>
      </c>
      <c r="B860" s="125" t="str">
        <f>IF(Beladung!B860="","",Beladung!B860)</f>
        <v/>
      </c>
      <c r="C860" s="124" t="str">
        <f>IF(Beladung!C860="","",Beladung!C860)</f>
        <v/>
      </c>
      <c r="D860" s="87" t="str">
        <f>IF(ISBLANK(Beladung!B860),"",SUMIFS(Beladung!$D$17:$D$300,Beladung!$B$17:$B$300,B860))</f>
        <v/>
      </c>
      <c r="E860" s="66" t="str">
        <f>IF(ISBLANK(Beladung!B860),"",Beladung!D860)</f>
        <v/>
      </c>
      <c r="F860" s="88" t="str">
        <f>IF(ISBLANK(Beladung!B860),"",SUMIFS(Beladung!$F$17:$F$1001,Beladung!$B$17:$B$1001,'Ergebnis (detailliert)'!B860))</f>
        <v/>
      </c>
      <c r="G860" s="67" t="str">
        <f>IF(ISBLANK(Beladung!B860),"",Beladung!F860)</f>
        <v/>
      </c>
      <c r="H860" s="88" t="str">
        <f>IF(ISBLANK(Beladung!B860),"",SUMIFS(Entladung!$D$17:$D$1001,Entladung!$B$17:$B$1001,'Ergebnis (detailliert)'!B860))</f>
        <v/>
      </c>
      <c r="I860" s="89" t="str">
        <f>IF(ISBLANK(Entladung!B860),"",Entladung!D860)</f>
        <v/>
      </c>
      <c r="J860" s="88" t="str">
        <f>IF(ISBLANK(Beladung!B860),"",SUMIFS(Entladung!$F$17:$F$1001,Entladung!$B$17:$B$1001,'Ergebnis (detailliert)'!$B$17:$B$300))</f>
        <v/>
      </c>
      <c r="K860" s="13" t="str">
        <f>IFERROR(IF(B860="","",J860*'Ergebnis (detailliert)'!G860/'Ergebnis (detailliert)'!F860),0)</f>
        <v/>
      </c>
      <c r="L860" s="56" t="str">
        <f t="shared" si="13"/>
        <v/>
      </c>
      <c r="M860" s="57" t="str">
        <f>IF(B860="","",IF(LOOKUP(B860,Stammdaten!$A$17:$A$1001,Stammdaten!$G$17:$G$1001)="Nein",0,IF(ISBLANK(Beladung!B860),"",ROUND(MIN(G860,K860)*-1,2))))</f>
        <v/>
      </c>
    </row>
    <row r="861" spans="1:13" x14ac:dyDescent="0.25">
      <c r="A861" s="142" t="str">
        <f>_xlfn.IFNA(VLOOKUP(B861,Stammdaten!$A$17:$B$300,2,FALSE),"")</f>
        <v/>
      </c>
      <c r="B861" s="125" t="str">
        <f>IF(Beladung!B861="","",Beladung!B861)</f>
        <v/>
      </c>
      <c r="C861" s="124" t="str">
        <f>IF(Beladung!C861="","",Beladung!C861)</f>
        <v/>
      </c>
      <c r="D861" s="87" t="str">
        <f>IF(ISBLANK(Beladung!B861),"",SUMIFS(Beladung!$D$17:$D$300,Beladung!$B$17:$B$300,B861))</f>
        <v/>
      </c>
      <c r="E861" s="66" t="str">
        <f>IF(ISBLANK(Beladung!B861),"",Beladung!D861)</f>
        <v/>
      </c>
      <c r="F861" s="88" t="str">
        <f>IF(ISBLANK(Beladung!B861),"",SUMIFS(Beladung!$F$17:$F$1001,Beladung!$B$17:$B$1001,'Ergebnis (detailliert)'!B861))</f>
        <v/>
      </c>
      <c r="G861" s="67" t="str">
        <f>IF(ISBLANK(Beladung!B861),"",Beladung!F861)</f>
        <v/>
      </c>
      <c r="H861" s="88" t="str">
        <f>IF(ISBLANK(Beladung!B861),"",SUMIFS(Entladung!$D$17:$D$1001,Entladung!$B$17:$B$1001,'Ergebnis (detailliert)'!B861))</f>
        <v/>
      </c>
      <c r="I861" s="89" t="str">
        <f>IF(ISBLANK(Entladung!B861),"",Entladung!D861)</f>
        <v/>
      </c>
      <c r="J861" s="88" t="str">
        <f>IF(ISBLANK(Beladung!B861),"",SUMIFS(Entladung!$F$17:$F$1001,Entladung!$B$17:$B$1001,'Ergebnis (detailliert)'!$B$17:$B$300))</f>
        <v/>
      </c>
      <c r="K861" s="13" t="str">
        <f>IFERROR(IF(B861="","",J861*'Ergebnis (detailliert)'!G861/'Ergebnis (detailliert)'!F861),0)</f>
        <v/>
      </c>
      <c r="L861" s="56" t="str">
        <f t="shared" si="13"/>
        <v/>
      </c>
      <c r="M861" s="57" t="str">
        <f>IF(B861="","",IF(LOOKUP(B861,Stammdaten!$A$17:$A$1001,Stammdaten!$G$17:$G$1001)="Nein",0,IF(ISBLANK(Beladung!B861),"",ROUND(MIN(G861,K861)*-1,2))))</f>
        <v/>
      </c>
    </row>
    <row r="862" spans="1:13" x14ac:dyDescent="0.25">
      <c r="A862" s="142" t="str">
        <f>_xlfn.IFNA(VLOOKUP(B862,Stammdaten!$A$17:$B$300,2,FALSE),"")</f>
        <v/>
      </c>
      <c r="B862" s="125" t="str">
        <f>IF(Beladung!B862="","",Beladung!B862)</f>
        <v/>
      </c>
      <c r="C862" s="124" t="str">
        <f>IF(Beladung!C862="","",Beladung!C862)</f>
        <v/>
      </c>
      <c r="D862" s="87" t="str">
        <f>IF(ISBLANK(Beladung!B862),"",SUMIFS(Beladung!$D$17:$D$300,Beladung!$B$17:$B$300,B862))</f>
        <v/>
      </c>
      <c r="E862" s="66" t="str">
        <f>IF(ISBLANK(Beladung!B862),"",Beladung!D862)</f>
        <v/>
      </c>
      <c r="F862" s="88" t="str">
        <f>IF(ISBLANK(Beladung!B862),"",SUMIFS(Beladung!$F$17:$F$1001,Beladung!$B$17:$B$1001,'Ergebnis (detailliert)'!B862))</f>
        <v/>
      </c>
      <c r="G862" s="67" t="str">
        <f>IF(ISBLANK(Beladung!B862),"",Beladung!F862)</f>
        <v/>
      </c>
      <c r="H862" s="88" t="str">
        <f>IF(ISBLANK(Beladung!B862),"",SUMIFS(Entladung!$D$17:$D$1001,Entladung!$B$17:$B$1001,'Ergebnis (detailliert)'!B862))</f>
        <v/>
      </c>
      <c r="I862" s="89" t="str">
        <f>IF(ISBLANK(Entladung!B862),"",Entladung!D862)</f>
        <v/>
      </c>
      <c r="J862" s="88" t="str">
        <f>IF(ISBLANK(Beladung!B862),"",SUMIFS(Entladung!$F$17:$F$1001,Entladung!$B$17:$B$1001,'Ergebnis (detailliert)'!$B$17:$B$300))</f>
        <v/>
      </c>
      <c r="K862" s="13" t="str">
        <f>IFERROR(IF(B862="","",J862*'Ergebnis (detailliert)'!G862/'Ergebnis (detailliert)'!F862),0)</f>
        <v/>
      </c>
      <c r="L862" s="56" t="str">
        <f t="shared" si="13"/>
        <v/>
      </c>
      <c r="M862" s="57" t="str">
        <f>IF(B862="","",IF(LOOKUP(B862,Stammdaten!$A$17:$A$1001,Stammdaten!$G$17:$G$1001)="Nein",0,IF(ISBLANK(Beladung!B862),"",ROUND(MIN(G862,K862)*-1,2))))</f>
        <v/>
      </c>
    </row>
    <row r="863" spans="1:13" x14ac:dyDescent="0.25">
      <c r="A863" s="142" t="str">
        <f>_xlfn.IFNA(VLOOKUP(B863,Stammdaten!$A$17:$B$300,2,FALSE),"")</f>
        <v/>
      </c>
      <c r="B863" s="125" t="str">
        <f>IF(Beladung!B863="","",Beladung!B863)</f>
        <v/>
      </c>
      <c r="C863" s="124" t="str">
        <f>IF(Beladung!C863="","",Beladung!C863)</f>
        <v/>
      </c>
      <c r="D863" s="87" t="str">
        <f>IF(ISBLANK(Beladung!B863),"",SUMIFS(Beladung!$D$17:$D$300,Beladung!$B$17:$B$300,B863))</f>
        <v/>
      </c>
      <c r="E863" s="66" t="str">
        <f>IF(ISBLANK(Beladung!B863),"",Beladung!D863)</f>
        <v/>
      </c>
      <c r="F863" s="88" t="str">
        <f>IF(ISBLANK(Beladung!B863),"",SUMIFS(Beladung!$F$17:$F$1001,Beladung!$B$17:$B$1001,'Ergebnis (detailliert)'!B863))</f>
        <v/>
      </c>
      <c r="G863" s="67" t="str">
        <f>IF(ISBLANK(Beladung!B863),"",Beladung!F863)</f>
        <v/>
      </c>
      <c r="H863" s="88" t="str">
        <f>IF(ISBLANK(Beladung!B863),"",SUMIFS(Entladung!$D$17:$D$1001,Entladung!$B$17:$B$1001,'Ergebnis (detailliert)'!B863))</f>
        <v/>
      </c>
      <c r="I863" s="89" t="str">
        <f>IF(ISBLANK(Entladung!B863),"",Entladung!D863)</f>
        <v/>
      </c>
      <c r="J863" s="88" t="str">
        <f>IF(ISBLANK(Beladung!B863),"",SUMIFS(Entladung!$F$17:$F$1001,Entladung!$B$17:$B$1001,'Ergebnis (detailliert)'!$B$17:$B$300))</f>
        <v/>
      </c>
      <c r="K863" s="13" t="str">
        <f>IFERROR(IF(B863="","",J863*'Ergebnis (detailliert)'!G863/'Ergebnis (detailliert)'!F863),0)</f>
        <v/>
      </c>
      <c r="L863" s="56" t="str">
        <f t="shared" si="13"/>
        <v/>
      </c>
      <c r="M863" s="57" t="str">
        <f>IF(B863="","",IF(LOOKUP(B863,Stammdaten!$A$17:$A$1001,Stammdaten!$G$17:$G$1001)="Nein",0,IF(ISBLANK(Beladung!B863),"",ROUND(MIN(G863,K863)*-1,2))))</f>
        <v/>
      </c>
    </row>
    <row r="864" spans="1:13" x14ac:dyDescent="0.25">
      <c r="A864" s="142" t="str">
        <f>_xlfn.IFNA(VLOOKUP(B864,Stammdaten!$A$17:$B$300,2,FALSE),"")</f>
        <v/>
      </c>
      <c r="B864" s="125" t="str">
        <f>IF(Beladung!B864="","",Beladung!B864)</f>
        <v/>
      </c>
      <c r="C864" s="124" t="str">
        <f>IF(Beladung!C864="","",Beladung!C864)</f>
        <v/>
      </c>
      <c r="D864" s="87" t="str">
        <f>IF(ISBLANK(Beladung!B864),"",SUMIFS(Beladung!$D$17:$D$300,Beladung!$B$17:$B$300,B864))</f>
        <v/>
      </c>
      <c r="E864" s="66" t="str">
        <f>IF(ISBLANK(Beladung!B864),"",Beladung!D864)</f>
        <v/>
      </c>
      <c r="F864" s="88" t="str">
        <f>IF(ISBLANK(Beladung!B864),"",SUMIFS(Beladung!$F$17:$F$1001,Beladung!$B$17:$B$1001,'Ergebnis (detailliert)'!B864))</f>
        <v/>
      </c>
      <c r="G864" s="67" t="str">
        <f>IF(ISBLANK(Beladung!B864),"",Beladung!F864)</f>
        <v/>
      </c>
      <c r="H864" s="88" t="str">
        <f>IF(ISBLANK(Beladung!B864),"",SUMIFS(Entladung!$D$17:$D$1001,Entladung!$B$17:$B$1001,'Ergebnis (detailliert)'!B864))</f>
        <v/>
      </c>
      <c r="I864" s="89" t="str">
        <f>IF(ISBLANK(Entladung!B864),"",Entladung!D864)</f>
        <v/>
      </c>
      <c r="J864" s="88" t="str">
        <f>IF(ISBLANK(Beladung!B864),"",SUMIFS(Entladung!$F$17:$F$1001,Entladung!$B$17:$B$1001,'Ergebnis (detailliert)'!$B$17:$B$300))</f>
        <v/>
      </c>
      <c r="K864" s="13" t="str">
        <f>IFERROR(IF(B864="","",J864*'Ergebnis (detailliert)'!G864/'Ergebnis (detailliert)'!F864),0)</f>
        <v/>
      </c>
      <c r="L864" s="56" t="str">
        <f t="shared" si="13"/>
        <v/>
      </c>
      <c r="M864" s="57" t="str">
        <f>IF(B864="","",IF(LOOKUP(B864,Stammdaten!$A$17:$A$1001,Stammdaten!$G$17:$G$1001)="Nein",0,IF(ISBLANK(Beladung!B864),"",ROUND(MIN(G864,K864)*-1,2))))</f>
        <v/>
      </c>
    </row>
    <row r="865" spans="1:13" x14ac:dyDescent="0.25">
      <c r="A865" s="142" t="str">
        <f>_xlfn.IFNA(VLOOKUP(B865,Stammdaten!$A$17:$B$300,2,FALSE),"")</f>
        <v/>
      </c>
      <c r="B865" s="125" t="str">
        <f>IF(Beladung!B865="","",Beladung!B865)</f>
        <v/>
      </c>
      <c r="C865" s="124" t="str">
        <f>IF(Beladung!C865="","",Beladung!C865)</f>
        <v/>
      </c>
      <c r="D865" s="87" t="str">
        <f>IF(ISBLANK(Beladung!B865),"",SUMIFS(Beladung!$D$17:$D$300,Beladung!$B$17:$B$300,B865))</f>
        <v/>
      </c>
      <c r="E865" s="66" t="str">
        <f>IF(ISBLANK(Beladung!B865),"",Beladung!D865)</f>
        <v/>
      </c>
      <c r="F865" s="88" t="str">
        <f>IF(ISBLANK(Beladung!B865),"",SUMIFS(Beladung!$F$17:$F$1001,Beladung!$B$17:$B$1001,'Ergebnis (detailliert)'!B865))</f>
        <v/>
      </c>
      <c r="G865" s="67" t="str">
        <f>IF(ISBLANK(Beladung!B865),"",Beladung!F865)</f>
        <v/>
      </c>
      <c r="H865" s="88" t="str">
        <f>IF(ISBLANK(Beladung!B865),"",SUMIFS(Entladung!$D$17:$D$1001,Entladung!$B$17:$B$1001,'Ergebnis (detailliert)'!B865))</f>
        <v/>
      </c>
      <c r="I865" s="89" t="str">
        <f>IF(ISBLANK(Entladung!B865),"",Entladung!D865)</f>
        <v/>
      </c>
      <c r="J865" s="88" t="str">
        <f>IF(ISBLANK(Beladung!B865),"",SUMIFS(Entladung!$F$17:$F$1001,Entladung!$B$17:$B$1001,'Ergebnis (detailliert)'!$B$17:$B$300))</f>
        <v/>
      </c>
      <c r="K865" s="13" t="str">
        <f>IFERROR(IF(B865="","",J865*'Ergebnis (detailliert)'!G865/'Ergebnis (detailliert)'!F865),0)</f>
        <v/>
      </c>
      <c r="L865" s="56" t="str">
        <f t="shared" si="13"/>
        <v/>
      </c>
      <c r="M865" s="57" t="str">
        <f>IF(B865="","",IF(LOOKUP(B865,Stammdaten!$A$17:$A$1001,Stammdaten!$G$17:$G$1001)="Nein",0,IF(ISBLANK(Beladung!B865),"",ROUND(MIN(G865,K865)*-1,2))))</f>
        <v/>
      </c>
    </row>
    <row r="866" spans="1:13" x14ac:dyDescent="0.25">
      <c r="A866" s="142" t="str">
        <f>_xlfn.IFNA(VLOOKUP(B866,Stammdaten!$A$17:$B$300,2,FALSE),"")</f>
        <v/>
      </c>
      <c r="B866" s="125" t="str">
        <f>IF(Beladung!B866="","",Beladung!B866)</f>
        <v/>
      </c>
      <c r="C866" s="124" t="str">
        <f>IF(Beladung!C866="","",Beladung!C866)</f>
        <v/>
      </c>
      <c r="D866" s="87" t="str">
        <f>IF(ISBLANK(Beladung!B866),"",SUMIFS(Beladung!$D$17:$D$300,Beladung!$B$17:$B$300,B866))</f>
        <v/>
      </c>
      <c r="E866" s="66" t="str">
        <f>IF(ISBLANK(Beladung!B866),"",Beladung!D866)</f>
        <v/>
      </c>
      <c r="F866" s="88" t="str">
        <f>IF(ISBLANK(Beladung!B866),"",SUMIFS(Beladung!$F$17:$F$1001,Beladung!$B$17:$B$1001,'Ergebnis (detailliert)'!B866))</f>
        <v/>
      </c>
      <c r="G866" s="67" t="str">
        <f>IF(ISBLANK(Beladung!B866),"",Beladung!F866)</f>
        <v/>
      </c>
      <c r="H866" s="88" t="str">
        <f>IF(ISBLANK(Beladung!B866),"",SUMIFS(Entladung!$D$17:$D$1001,Entladung!$B$17:$B$1001,'Ergebnis (detailliert)'!B866))</f>
        <v/>
      </c>
      <c r="I866" s="89" t="str">
        <f>IF(ISBLANK(Entladung!B866),"",Entladung!D866)</f>
        <v/>
      </c>
      <c r="J866" s="88" t="str">
        <f>IF(ISBLANK(Beladung!B866),"",SUMIFS(Entladung!$F$17:$F$1001,Entladung!$B$17:$B$1001,'Ergebnis (detailliert)'!$B$17:$B$300))</f>
        <v/>
      </c>
      <c r="K866" s="13" t="str">
        <f>IFERROR(IF(B866="","",J866*'Ergebnis (detailliert)'!G866/'Ergebnis (detailliert)'!F866),0)</f>
        <v/>
      </c>
      <c r="L866" s="56" t="str">
        <f t="shared" si="13"/>
        <v/>
      </c>
      <c r="M866" s="57" t="str">
        <f>IF(B866="","",IF(LOOKUP(B866,Stammdaten!$A$17:$A$1001,Stammdaten!$G$17:$G$1001)="Nein",0,IF(ISBLANK(Beladung!B866),"",ROUND(MIN(G866,K866)*-1,2))))</f>
        <v/>
      </c>
    </row>
    <row r="867" spans="1:13" x14ac:dyDescent="0.25">
      <c r="A867" s="142" t="str">
        <f>_xlfn.IFNA(VLOOKUP(B867,Stammdaten!$A$17:$B$300,2,FALSE),"")</f>
        <v/>
      </c>
      <c r="B867" s="125" t="str">
        <f>IF(Beladung!B867="","",Beladung!B867)</f>
        <v/>
      </c>
      <c r="C867" s="124" t="str">
        <f>IF(Beladung!C867="","",Beladung!C867)</f>
        <v/>
      </c>
      <c r="D867" s="87" t="str">
        <f>IF(ISBLANK(Beladung!B867),"",SUMIFS(Beladung!$D$17:$D$300,Beladung!$B$17:$B$300,B867))</f>
        <v/>
      </c>
      <c r="E867" s="66" t="str">
        <f>IF(ISBLANK(Beladung!B867),"",Beladung!D867)</f>
        <v/>
      </c>
      <c r="F867" s="88" t="str">
        <f>IF(ISBLANK(Beladung!B867),"",SUMIFS(Beladung!$F$17:$F$1001,Beladung!$B$17:$B$1001,'Ergebnis (detailliert)'!B867))</f>
        <v/>
      </c>
      <c r="G867" s="67" t="str">
        <f>IF(ISBLANK(Beladung!B867),"",Beladung!F867)</f>
        <v/>
      </c>
      <c r="H867" s="88" t="str">
        <f>IF(ISBLANK(Beladung!B867),"",SUMIFS(Entladung!$D$17:$D$1001,Entladung!$B$17:$B$1001,'Ergebnis (detailliert)'!B867))</f>
        <v/>
      </c>
      <c r="I867" s="89" t="str">
        <f>IF(ISBLANK(Entladung!B867),"",Entladung!D867)</f>
        <v/>
      </c>
      <c r="J867" s="88" t="str">
        <f>IF(ISBLANK(Beladung!B867),"",SUMIFS(Entladung!$F$17:$F$1001,Entladung!$B$17:$B$1001,'Ergebnis (detailliert)'!$B$17:$B$300))</f>
        <v/>
      </c>
      <c r="K867" s="13" t="str">
        <f>IFERROR(IF(B867="","",J867*'Ergebnis (detailliert)'!G867/'Ergebnis (detailliert)'!F867),0)</f>
        <v/>
      </c>
      <c r="L867" s="56" t="str">
        <f t="shared" si="13"/>
        <v/>
      </c>
      <c r="M867" s="57" t="str">
        <f>IF(B867="","",IF(LOOKUP(B867,Stammdaten!$A$17:$A$1001,Stammdaten!$G$17:$G$1001)="Nein",0,IF(ISBLANK(Beladung!B867),"",ROUND(MIN(G867,K867)*-1,2))))</f>
        <v/>
      </c>
    </row>
    <row r="868" spans="1:13" x14ac:dyDescent="0.25">
      <c r="A868" s="142" t="str">
        <f>_xlfn.IFNA(VLOOKUP(B868,Stammdaten!$A$17:$B$300,2,FALSE),"")</f>
        <v/>
      </c>
      <c r="B868" s="125" t="str">
        <f>IF(Beladung!B868="","",Beladung!B868)</f>
        <v/>
      </c>
      <c r="C868" s="124" t="str">
        <f>IF(Beladung!C868="","",Beladung!C868)</f>
        <v/>
      </c>
      <c r="D868" s="87" t="str">
        <f>IF(ISBLANK(Beladung!B868),"",SUMIFS(Beladung!$D$17:$D$300,Beladung!$B$17:$B$300,B868))</f>
        <v/>
      </c>
      <c r="E868" s="66" t="str">
        <f>IF(ISBLANK(Beladung!B868),"",Beladung!D868)</f>
        <v/>
      </c>
      <c r="F868" s="88" t="str">
        <f>IF(ISBLANK(Beladung!B868),"",SUMIFS(Beladung!$F$17:$F$1001,Beladung!$B$17:$B$1001,'Ergebnis (detailliert)'!B868))</f>
        <v/>
      </c>
      <c r="G868" s="67" t="str">
        <f>IF(ISBLANK(Beladung!B868),"",Beladung!F868)</f>
        <v/>
      </c>
      <c r="H868" s="88" t="str">
        <f>IF(ISBLANK(Beladung!B868),"",SUMIFS(Entladung!$D$17:$D$1001,Entladung!$B$17:$B$1001,'Ergebnis (detailliert)'!B868))</f>
        <v/>
      </c>
      <c r="I868" s="89" t="str">
        <f>IF(ISBLANK(Entladung!B868),"",Entladung!D868)</f>
        <v/>
      </c>
      <c r="J868" s="88" t="str">
        <f>IF(ISBLANK(Beladung!B868),"",SUMIFS(Entladung!$F$17:$F$1001,Entladung!$B$17:$B$1001,'Ergebnis (detailliert)'!$B$17:$B$300))</f>
        <v/>
      </c>
      <c r="K868" s="13" t="str">
        <f>IFERROR(IF(B868="","",J868*'Ergebnis (detailliert)'!G868/'Ergebnis (detailliert)'!F868),0)</f>
        <v/>
      </c>
      <c r="L868" s="56" t="str">
        <f t="shared" si="13"/>
        <v/>
      </c>
      <c r="M868" s="57" t="str">
        <f>IF(B868="","",IF(LOOKUP(B868,Stammdaten!$A$17:$A$1001,Stammdaten!$G$17:$G$1001)="Nein",0,IF(ISBLANK(Beladung!B868),"",ROUND(MIN(G868,K868)*-1,2))))</f>
        <v/>
      </c>
    </row>
    <row r="869" spans="1:13" x14ac:dyDescent="0.25">
      <c r="A869" s="142" t="str">
        <f>_xlfn.IFNA(VLOOKUP(B869,Stammdaten!$A$17:$B$300,2,FALSE),"")</f>
        <v/>
      </c>
      <c r="B869" s="125" t="str">
        <f>IF(Beladung!B869="","",Beladung!B869)</f>
        <v/>
      </c>
      <c r="C869" s="124" t="str">
        <f>IF(Beladung!C869="","",Beladung!C869)</f>
        <v/>
      </c>
      <c r="D869" s="87" t="str">
        <f>IF(ISBLANK(Beladung!B869),"",SUMIFS(Beladung!$D$17:$D$300,Beladung!$B$17:$B$300,B869))</f>
        <v/>
      </c>
      <c r="E869" s="66" t="str">
        <f>IF(ISBLANK(Beladung!B869),"",Beladung!D869)</f>
        <v/>
      </c>
      <c r="F869" s="88" t="str">
        <f>IF(ISBLANK(Beladung!B869),"",SUMIFS(Beladung!$F$17:$F$1001,Beladung!$B$17:$B$1001,'Ergebnis (detailliert)'!B869))</f>
        <v/>
      </c>
      <c r="G869" s="67" t="str">
        <f>IF(ISBLANK(Beladung!B869),"",Beladung!F869)</f>
        <v/>
      </c>
      <c r="H869" s="88" t="str">
        <f>IF(ISBLANK(Beladung!B869),"",SUMIFS(Entladung!$D$17:$D$1001,Entladung!$B$17:$B$1001,'Ergebnis (detailliert)'!B869))</f>
        <v/>
      </c>
      <c r="I869" s="89" t="str">
        <f>IF(ISBLANK(Entladung!B869),"",Entladung!D869)</f>
        <v/>
      </c>
      <c r="J869" s="88" t="str">
        <f>IF(ISBLANK(Beladung!B869),"",SUMIFS(Entladung!$F$17:$F$1001,Entladung!$B$17:$B$1001,'Ergebnis (detailliert)'!$B$17:$B$300))</f>
        <v/>
      </c>
      <c r="K869" s="13" t="str">
        <f>IFERROR(IF(B869="","",J869*'Ergebnis (detailliert)'!G869/'Ergebnis (detailliert)'!F869),0)</f>
        <v/>
      </c>
      <c r="L869" s="56" t="str">
        <f t="shared" si="13"/>
        <v/>
      </c>
      <c r="M869" s="57" t="str">
        <f>IF(B869="","",IF(LOOKUP(B869,Stammdaten!$A$17:$A$1001,Stammdaten!$G$17:$G$1001)="Nein",0,IF(ISBLANK(Beladung!B869),"",ROUND(MIN(G869,K869)*-1,2))))</f>
        <v/>
      </c>
    </row>
    <row r="870" spans="1:13" x14ac:dyDescent="0.25">
      <c r="A870" s="142" t="str">
        <f>_xlfn.IFNA(VLOOKUP(B870,Stammdaten!$A$17:$B$300,2,FALSE),"")</f>
        <v/>
      </c>
      <c r="B870" s="125" t="str">
        <f>IF(Beladung!B870="","",Beladung!B870)</f>
        <v/>
      </c>
      <c r="C870" s="124" t="str">
        <f>IF(Beladung!C870="","",Beladung!C870)</f>
        <v/>
      </c>
      <c r="D870" s="87" t="str">
        <f>IF(ISBLANK(Beladung!B870),"",SUMIFS(Beladung!$D$17:$D$300,Beladung!$B$17:$B$300,B870))</f>
        <v/>
      </c>
      <c r="E870" s="66" t="str">
        <f>IF(ISBLANK(Beladung!B870),"",Beladung!D870)</f>
        <v/>
      </c>
      <c r="F870" s="88" t="str">
        <f>IF(ISBLANK(Beladung!B870),"",SUMIFS(Beladung!$F$17:$F$1001,Beladung!$B$17:$B$1001,'Ergebnis (detailliert)'!B870))</f>
        <v/>
      </c>
      <c r="G870" s="67" t="str">
        <f>IF(ISBLANK(Beladung!B870),"",Beladung!F870)</f>
        <v/>
      </c>
      <c r="H870" s="88" t="str">
        <f>IF(ISBLANK(Beladung!B870),"",SUMIFS(Entladung!$D$17:$D$1001,Entladung!$B$17:$B$1001,'Ergebnis (detailliert)'!B870))</f>
        <v/>
      </c>
      <c r="I870" s="89" t="str">
        <f>IF(ISBLANK(Entladung!B870),"",Entladung!D870)</f>
        <v/>
      </c>
      <c r="J870" s="88" t="str">
        <f>IF(ISBLANK(Beladung!B870),"",SUMIFS(Entladung!$F$17:$F$1001,Entladung!$B$17:$B$1001,'Ergebnis (detailliert)'!$B$17:$B$300))</f>
        <v/>
      </c>
      <c r="K870" s="13" t="str">
        <f>IFERROR(IF(B870="","",J870*'Ergebnis (detailliert)'!G870/'Ergebnis (detailliert)'!F870),0)</f>
        <v/>
      </c>
      <c r="L870" s="56" t="str">
        <f t="shared" si="13"/>
        <v/>
      </c>
      <c r="M870" s="57" t="str">
        <f>IF(B870="","",IF(LOOKUP(B870,Stammdaten!$A$17:$A$1001,Stammdaten!$G$17:$G$1001)="Nein",0,IF(ISBLANK(Beladung!B870),"",ROUND(MIN(G870,K870)*-1,2))))</f>
        <v/>
      </c>
    </row>
    <row r="871" spans="1:13" x14ac:dyDescent="0.25">
      <c r="A871" s="142" t="str">
        <f>_xlfn.IFNA(VLOOKUP(B871,Stammdaten!$A$17:$B$300,2,FALSE),"")</f>
        <v/>
      </c>
      <c r="B871" s="125" t="str">
        <f>IF(Beladung!B871="","",Beladung!B871)</f>
        <v/>
      </c>
      <c r="C871" s="124" t="str">
        <f>IF(Beladung!C871="","",Beladung!C871)</f>
        <v/>
      </c>
      <c r="D871" s="87" t="str">
        <f>IF(ISBLANK(Beladung!B871),"",SUMIFS(Beladung!$D$17:$D$300,Beladung!$B$17:$B$300,B871))</f>
        <v/>
      </c>
      <c r="E871" s="66" t="str">
        <f>IF(ISBLANK(Beladung!B871),"",Beladung!D871)</f>
        <v/>
      </c>
      <c r="F871" s="88" t="str">
        <f>IF(ISBLANK(Beladung!B871),"",SUMIFS(Beladung!$F$17:$F$1001,Beladung!$B$17:$B$1001,'Ergebnis (detailliert)'!B871))</f>
        <v/>
      </c>
      <c r="G871" s="67" t="str">
        <f>IF(ISBLANK(Beladung!B871),"",Beladung!F871)</f>
        <v/>
      </c>
      <c r="H871" s="88" t="str">
        <f>IF(ISBLANK(Beladung!B871),"",SUMIFS(Entladung!$D$17:$D$1001,Entladung!$B$17:$B$1001,'Ergebnis (detailliert)'!B871))</f>
        <v/>
      </c>
      <c r="I871" s="89" t="str">
        <f>IF(ISBLANK(Entladung!B871),"",Entladung!D871)</f>
        <v/>
      </c>
      <c r="J871" s="88" t="str">
        <f>IF(ISBLANK(Beladung!B871),"",SUMIFS(Entladung!$F$17:$F$1001,Entladung!$B$17:$B$1001,'Ergebnis (detailliert)'!$B$17:$B$300))</f>
        <v/>
      </c>
      <c r="K871" s="13" t="str">
        <f>IFERROR(IF(B871="","",J871*'Ergebnis (detailliert)'!G871/'Ergebnis (detailliert)'!F871),0)</f>
        <v/>
      </c>
      <c r="L871" s="56" t="str">
        <f t="shared" si="13"/>
        <v/>
      </c>
      <c r="M871" s="57" t="str">
        <f>IF(B871="","",IF(LOOKUP(B871,Stammdaten!$A$17:$A$1001,Stammdaten!$G$17:$G$1001)="Nein",0,IF(ISBLANK(Beladung!B871),"",ROUND(MIN(G871,K871)*-1,2))))</f>
        <v/>
      </c>
    </row>
    <row r="872" spans="1:13" x14ac:dyDescent="0.25">
      <c r="A872" s="142" t="str">
        <f>_xlfn.IFNA(VLOOKUP(B872,Stammdaten!$A$17:$B$300,2,FALSE),"")</f>
        <v/>
      </c>
      <c r="B872" s="125" t="str">
        <f>IF(Beladung!B872="","",Beladung!B872)</f>
        <v/>
      </c>
      <c r="C872" s="124" t="str">
        <f>IF(Beladung!C872="","",Beladung!C872)</f>
        <v/>
      </c>
      <c r="D872" s="87" t="str">
        <f>IF(ISBLANK(Beladung!B872),"",SUMIFS(Beladung!$D$17:$D$300,Beladung!$B$17:$B$300,B872))</f>
        <v/>
      </c>
      <c r="E872" s="66" t="str">
        <f>IF(ISBLANK(Beladung!B872),"",Beladung!D872)</f>
        <v/>
      </c>
      <c r="F872" s="88" t="str">
        <f>IF(ISBLANK(Beladung!B872),"",SUMIFS(Beladung!$F$17:$F$1001,Beladung!$B$17:$B$1001,'Ergebnis (detailliert)'!B872))</f>
        <v/>
      </c>
      <c r="G872" s="67" t="str">
        <f>IF(ISBLANK(Beladung!B872),"",Beladung!F872)</f>
        <v/>
      </c>
      <c r="H872" s="88" t="str">
        <f>IF(ISBLANK(Beladung!B872),"",SUMIFS(Entladung!$D$17:$D$1001,Entladung!$B$17:$B$1001,'Ergebnis (detailliert)'!B872))</f>
        <v/>
      </c>
      <c r="I872" s="89" t="str">
        <f>IF(ISBLANK(Entladung!B872),"",Entladung!D872)</f>
        <v/>
      </c>
      <c r="J872" s="88" t="str">
        <f>IF(ISBLANK(Beladung!B872),"",SUMIFS(Entladung!$F$17:$F$1001,Entladung!$B$17:$B$1001,'Ergebnis (detailliert)'!$B$17:$B$300))</f>
        <v/>
      </c>
      <c r="K872" s="13" t="str">
        <f>IFERROR(IF(B872="","",J872*'Ergebnis (detailliert)'!G872/'Ergebnis (detailliert)'!F872),0)</f>
        <v/>
      </c>
      <c r="L872" s="56" t="str">
        <f t="shared" si="13"/>
        <v/>
      </c>
      <c r="M872" s="57" t="str">
        <f>IF(B872="","",IF(LOOKUP(B872,Stammdaten!$A$17:$A$1001,Stammdaten!$G$17:$G$1001)="Nein",0,IF(ISBLANK(Beladung!B872),"",ROUND(MIN(G872,K872)*-1,2))))</f>
        <v/>
      </c>
    </row>
    <row r="873" spans="1:13" x14ac:dyDescent="0.25">
      <c r="A873" s="142" t="str">
        <f>_xlfn.IFNA(VLOOKUP(B873,Stammdaten!$A$17:$B$300,2,FALSE),"")</f>
        <v/>
      </c>
      <c r="B873" s="125" t="str">
        <f>IF(Beladung!B873="","",Beladung!B873)</f>
        <v/>
      </c>
      <c r="C873" s="124" t="str">
        <f>IF(Beladung!C873="","",Beladung!C873)</f>
        <v/>
      </c>
      <c r="D873" s="87" t="str">
        <f>IF(ISBLANK(Beladung!B873),"",SUMIFS(Beladung!$D$17:$D$300,Beladung!$B$17:$B$300,B873))</f>
        <v/>
      </c>
      <c r="E873" s="66" t="str">
        <f>IF(ISBLANK(Beladung!B873),"",Beladung!D873)</f>
        <v/>
      </c>
      <c r="F873" s="88" t="str">
        <f>IF(ISBLANK(Beladung!B873),"",SUMIFS(Beladung!$F$17:$F$1001,Beladung!$B$17:$B$1001,'Ergebnis (detailliert)'!B873))</f>
        <v/>
      </c>
      <c r="G873" s="67" t="str">
        <f>IF(ISBLANK(Beladung!B873),"",Beladung!F873)</f>
        <v/>
      </c>
      <c r="H873" s="88" t="str">
        <f>IF(ISBLANK(Beladung!B873),"",SUMIFS(Entladung!$D$17:$D$1001,Entladung!$B$17:$B$1001,'Ergebnis (detailliert)'!B873))</f>
        <v/>
      </c>
      <c r="I873" s="89" t="str">
        <f>IF(ISBLANK(Entladung!B873),"",Entladung!D873)</f>
        <v/>
      </c>
      <c r="J873" s="88" t="str">
        <f>IF(ISBLANK(Beladung!B873),"",SUMIFS(Entladung!$F$17:$F$1001,Entladung!$B$17:$B$1001,'Ergebnis (detailliert)'!$B$17:$B$300))</f>
        <v/>
      </c>
      <c r="K873" s="13" t="str">
        <f>IFERROR(IF(B873="","",J873*'Ergebnis (detailliert)'!G873/'Ergebnis (detailliert)'!F873),0)</f>
        <v/>
      </c>
      <c r="L873" s="56" t="str">
        <f t="shared" si="13"/>
        <v/>
      </c>
      <c r="M873" s="57" t="str">
        <f>IF(B873="","",IF(LOOKUP(B873,Stammdaten!$A$17:$A$1001,Stammdaten!$G$17:$G$1001)="Nein",0,IF(ISBLANK(Beladung!B873),"",ROUND(MIN(G873,K873)*-1,2))))</f>
        <v/>
      </c>
    </row>
    <row r="874" spans="1:13" x14ac:dyDescent="0.25">
      <c r="A874" s="142" t="str">
        <f>_xlfn.IFNA(VLOOKUP(B874,Stammdaten!$A$17:$B$300,2,FALSE),"")</f>
        <v/>
      </c>
      <c r="B874" s="125" t="str">
        <f>IF(Beladung!B874="","",Beladung!B874)</f>
        <v/>
      </c>
      <c r="C874" s="124" t="str">
        <f>IF(Beladung!C874="","",Beladung!C874)</f>
        <v/>
      </c>
      <c r="D874" s="87" t="str">
        <f>IF(ISBLANK(Beladung!B874),"",SUMIFS(Beladung!$D$17:$D$300,Beladung!$B$17:$B$300,B874))</f>
        <v/>
      </c>
      <c r="E874" s="66" t="str">
        <f>IF(ISBLANK(Beladung!B874),"",Beladung!D874)</f>
        <v/>
      </c>
      <c r="F874" s="88" t="str">
        <f>IF(ISBLANK(Beladung!B874),"",SUMIFS(Beladung!$F$17:$F$1001,Beladung!$B$17:$B$1001,'Ergebnis (detailliert)'!B874))</f>
        <v/>
      </c>
      <c r="G874" s="67" t="str">
        <f>IF(ISBLANK(Beladung!B874),"",Beladung!F874)</f>
        <v/>
      </c>
      <c r="H874" s="88" t="str">
        <f>IF(ISBLANK(Beladung!B874),"",SUMIFS(Entladung!$D$17:$D$1001,Entladung!$B$17:$B$1001,'Ergebnis (detailliert)'!B874))</f>
        <v/>
      </c>
      <c r="I874" s="89" t="str">
        <f>IF(ISBLANK(Entladung!B874),"",Entladung!D874)</f>
        <v/>
      </c>
      <c r="J874" s="88" t="str">
        <f>IF(ISBLANK(Beladung!B874),"",SUMIFS(Entladung!$F$17:$F$1001,Entladung!$B$17:$B$1001,'Ergebnis (detailliert)'!$B$17:$B$300))</f>
        <v/>
      </c>
      <c r="K874" s="13" t="str">
        <f>IFERROR(IF(B874="","",J874*'Ergebnis (detailliert)'!G874/'Ergebnis (detailliert)'!F874),0)</f>
        <v/>
      </c>
      <c r="L874" s="56" t="str">
        <f t="shared" si="13"/>
        <v/>
      </c>
      <c r="M874" s="57" t="str">
        <f>IF(B874="","",IF(LOOKUP(B874,Stammdaten!$A$17:$A$1001,Stammdaten!$G$17:$G$1001)="Nein",0,IF(ISBLANK(Beladung!B874),"",ROUND(MIN(G874,K874)*-1,2))))</f>
        <v/>
      </c>
    </row>
    <row r="875" spans="1:13" x14ac:dyDescent="0.25">
      <c r="A875" s="142" t="str">
        <f>_xlfn.IFNA(VLOOKUP(B875,Stammdaten!$A$17:$B$300,2,FALSE),"")</f>
        <v/>
      </c>
      <c r="B875" s="125" t="str">
        <f>IF(Beladung!B875="","",Beladung!B875)</f>
        <v/>
      </c>
      <c r="C875" s="124" t="str">
        <f>IF(Beladung!C875="","",Beladung!C875)</f>
        <v/>
      </c>
      <c r="D875" s="87" t="str">
        <f>IF(ISBLANK(Beladung!B875),"",SUMIFS(Beladung!$D$17:$D$300,Beladung!$B$17:$B$300,B875))</f>
        <v/>
      </c>
      <c r="E875" s="66" t="str">
        <f>IF(ISBLANK(Beladung!B875),"",Beladung!D875)</f>
        <v/>
      </c>
      <c r="F875" s="88" t="str">
        <f>IF(ISBLANK(Beladung!B875),"",SUMIFS(Beladung!$F$17:$F$1001,Beladung!$B$17:$B$1001,'Ergebnis (detailliert)'!B875))</f>
        <v/>
      </c>
      <c r="G875" s="67" t="str">
        <f>IF(ISBLANK(Beladung!B875),"",Beladung!F875)</f>
        <v/>
      </c>
      <c r="H875" s="88" t="str">
        <f>IF(ISBLANK(Beladung!B875),"",SUMIFS(Entladung!$D$17:$D$1001,Entladung!$B$17:$B$1001,'Ergebnis (detailliert)'!B875))</f>
        <v/>
      </c>
      <c r="I875" s="89" t="str">
        <f>IF(ISBLANK(Entladung!B875),"",Entladung!D875)</f>
        <v/>
      </c>
      <c r="J875" s="88" t="str">
        <f>IF(ISBLANK(Beladung!B875),"",SUMIFS(Entladung!$F$17:$F$1001,Entladung!$B$17:$B$1001,'Ergebnis (detailliert)'!$B$17:$B$300))</f>
        <v/>
      </c>
      <c r="K875" s="13" t="str">
        <f>IFERROR(IF(B875="","",J875*'Ergebnis (detailliert)'!G875/'Ergebnis (detailliert)'!F875),0)</f>
        <v/>
      </c>
      <c r="L875" s="56" t="str">
        <f t="shared" si="13"/>
        <v/>
      </c>
      <c r="M875" s="57" t="str">
        <f>IF(B875="","",IF(LOOKUP(B875,Stammdaten!$A$17:$A$1001,Stammdaten!$G$17:$G$1001)="Nein",0,IF(ISBLANK(Beladung!B875),"",ROUND(MIN(G875,K875)*-1,2))))</f>
        <v/>
      </c>
    </row>
    <row r="876" spans="1:13" x14ac:dyDescent="0.25">
      <c r="A876" s="142" t="str">
        <f>_xlfn.IFNA(VLOOKUP(B876,Stammdaten!$A$17:$B$300,2,FALSE),"")</f>
        <v/>
      </c>
      <c r="B876" s="125" t="str">
        <f>IF(Beladung!B876="","",Beladung!B876)</f>
        <v/>
      </c>
      <c r="C876" s="124" t="str">
        <f>IF(Beladung!C876="","",Beladung!C876)</f>
        <v/>
      </c>
      <c r="D876" s="87" t="str">
        <f>IF(ISBLANK(Beladung!B876),"",SUMIFS(Beladung!$D$17:$D$300,Beladung!$B$17:$B$300,B876))</f>
        <v/>
      </c>
      <c r="E876" s="66" t="str">
        <f>IF(ISBLANK(Beladung!B876),"",Beladung!D876)</f>
        <v/>
      </c>
      <c r="F876" s="88" t="str">
        <f>IF(ISBLANK(Beladung!B876),"",SUMIFS(Beladung!$F$17:$F$1001,Beladung!$B$17:$B$1001,'Ergebnis (detailliert)'!B876))</f>
        <v/>
      </c>
      <c r="G876" s="67" t="str">
        <f>IF(ISBLANK(Beladung!B876),"",Beladung!F876)</f>
        <v/>
      </c>
      <c r="H876" s="88" t="str">
        <f>IF(ISBLANK(Beladung!B876),"",SUMIFS(Entladung!$D$17:$D$1001,Entladung!$B$17:$B$1001,'Ergebnis (detailliert)'!B876))</f>
        <v/>
      </c>
      <c r="I876" s="89" t="str">
        <f>IF(ISBLANK(Entladung!B876),"",Entladung!D876)</f>
        <v/>
      </c>
      <c r="J876" s="88" t="str">
        <f>IF(ISBLANK(Beladung!B876),"",SUMIFS(Entladung!$F$17:$F$1001,Entladung!$B$17:$B$1001,'Ergebnis (detailliert)'!$B$17:$B$300))</f>
        <v/>
      </c>
      <c r="K876" s="13" t="str">
        <f>IFERROR(IF(B876="","",J876*'Ergebnis (detailliert)'!G876/'Ergebnis (detailliert)'!F876),0)</f>
        <v/>
      </c>
      <c r="L876" s="56" t="str">
        <f t="shared" si="13"/>
        <v/>
      </c>
      <c r="M876" s="57" t="str">
        <f>IF(B876="","",IF(LOOKUP(B876,Stammdaten!$A$17:$A$1001,Stammdaten!$G$17:$G$1001)="Nein",0,IF(ISBLANK(Beladung!B876),"",ROUND(MIN(G876,K876)*-1,2))))</f>
        <v/>
      </c>
    </row>
    <row r="877" spans="1:13" x14ac:dyDescent="0.25">
      <c r="A877" s="142" t="str">
        <f>_xlfn.IFNA(VLOOKUP(B877,Stammdaten!$A$17:$B$300,2,FALSE),"")</f>
        <v/>
      </c>
      <c r="B877" s="125" t="str">
        <f>IF(Beladung!B877="","",Beladung!B877)</f>
        <v/>
      </c>
      <c r="C877" s="124" t="str">
        <f>IF(Beladung!C877="","",Beladung!C877)</f>
        <v/>
      </c>
      <c r="D877" s="87" t="str">
        <f>IF(ISBLANK(Beladung!B877),"",SUMIFS(Beladung!$D$17:$D$300,Beladung!$B$17:$B$300,B877))</f>
        <v/>
      </c>
      <c r="E877" s="66" t="str">
        <f>IF(ISBLANK(Beladung!B877),"",Beladung!D877)</f>
        <v/>
      </c>
      <c r="F877" s="88" t="str">
        <f>IF(ISBLANK(Beladung!B877),"",SUMIFS(Beladung!$F$17:$F$1001,Beladung!$B$17:$B$1001,'Ergebnis (detailliert)'!B877))</f>
        <v/>
      </c>
      <c r="G877" s="67" t="str">
        <f>IF(ISBLANK(Beladung!B877),"",Beladung!F877)</f>
        <v/>
      </c>
      <c r="H877" s="88" t="str">
        <f>IF(ISBLANK(Beladung!B877),"",SUMIFS(Entladung!$D$17:$D$1001,Entladung!$B$17:$B$1001,'Ergebnis (detailliert)'!B877))</f>
        <v/>
      </c>
      <c r="I877" s="89" t="str">
        <f>IF(ISBLANK(Entladung!B877),"",Entladung!D877)</f>
        <v/>
      </c>
      <c r="J877" s="88" t="str">
        <f>IF(ISBLANK(Beladung!B877),"",SUMIFS(Entladung!$F$17:$F$1001,Entladung!$B$17:$B$1001,'Ergebnis (detailliert)'!$B$17:$B$300))</f>
        <v/>
      </c>
      <c r="K877" s="13" t="str">
        <f>IFERROR(IF(B877="","",J877*'Ergebnis (detailliert)'!G877/'Ergebnis (detailliert)'!F877),0)</f>
        <v/>
      </c>
      <c r="L877" s="56" t="str">
        <f t="shared" si="13"/>
        <v/>
      </c>
      <c r="M877" s="57" t="str">
        <f>IF(B877="","",IF(LOOKUP(B877,Stammdaten!$A$17:$A$1001,Stammdaten!$G$17:$G$1001)="Nein",0,IF(ISBLANK(Beladung!B877),"",ROUND(MIN(G877,K877)*-1,2))))</f>
        <v/>
      </c>
    </row>
    <row r="878" spans="1:13" x14ac:dyDescent="0.25">
      <c r="A878" s="142" t="str">
        <f>_xlfn.IFNA(VLOOKUP(B878,Stammdaten!$A$17:$B$300,2,FALSE),"")</f>
        <v/>
      </c>
      <c r="B878" s="125" t="str">
        <f>IF(Beladung!B878="","",Beladung!B878)</f>
        <v/>
      </c>
      <c r="C878" s="124" t="str">
        <f>IF(Beladung!C878="","",Beladung!C878)</f>
        <v/>
      </c>
      <c r="D878" s="87" t="str">
        <f>IF(ISBLANK(Beladung!B878),"",SUMIFS(Beladung!$D$17:$D$300,Beladung!$B$17:$B$300,B878))</f>
        <v/>
      </c>
      <c r="E878" s="66" t="str">
        <f>IF(ISBLANK(Beladung!B878),"",Beladung!D878)</f>
        <v/>
      </c>
      <c r="F878" s="88" t="str">
        <f>IF(ISBLANK(Beladung!B878),"",SUMIFS(Beladung!$F$17:$F$1001,Beladung!$B$17:$B$1001,'Ergebnis (detailliert)'!B878))</f>
        <v/>
      </c>
      <c r="G878" s="67" t="str">
        <f>IF(ISBLANK(Beladung!B878),"",Beladung!F878)</f>
        <v/>
      </c>
      <c r="H878" s="88" t="str">
        <f>IF(ISBLANK(Beladung!B878),"",SUMIFS(Entladung!$D$17:$D$1001,Entladung!$B$17:$B$1001,'Ergebnis (detailliert)'!B878))</f>
        <v/>
      </c>
      <c r="I878" s="89" t="str">
        <f>IF(ISBLANK(Entladung!B878),"",Entladung!D878)</f>
        <v/>
      </c>
      <c r="J878" s="88" t="str">
        <f>IF(ISBLANK(Beladung!B878),"",SUMIFS(Entladung!$F$17:$F$1001,Entladung!$B$17:$B$1001,'Ergebnis (detailliert)'!$B$17:$B$300))</f>
        <v/>
      </c>
      <c r="K878" s="13" t="str">
        <f>IFERROR(IF(B878="","",J878*'Ergebnis (detailliert)'!G878/'Ergebnis (detailliert)'!F878),0)</f>
        <v/>
      </c>
      <c r="L878" s="56" t="str">
        <f t="shared" si="13"/>
        <v/>
      </c>
      <c r="M878" s="57" t="str">
        <f>IF(B878="","",IF(LOOKUP(B878,Stammdaten!$A$17:$A$1001,Stammdaten!$G$17:$G$1001)="Nein",0,IF(ISBLANK(Beladung!B878),"",ROUND(MIN(G878,K878)*-1,2))))</f>
        <v/>
      </c>
    </row>
    <row r="879" spans="1:13" x14ac:dyDescent="0.25">
      <c r="A879" s="142" t="str">
        <f>_xlfn.IFNA(VLOOKUP(B879,Stammdaten!$A$17:$B$300,2,FALSE),"")</f>
        <v/>
      </c>
      <c r="B879" s="125" t="str">
        <f>IF(Beladung!B879="","",Beladung!B879)</f>
        <v/>
      </c>
      <c r="C879" s="124" t="str">
        <f>IF(Beladung!C879="","",Beladung!C879)</f>
        <v/>
      </c>
      <c r="D879" s="87" t="str">
        <f>IF(ISBLANK(Beladung!B879),"",SUMIFS(Beladung!$D$17:$D$300,Beladung!$B$17:$B$300,B879))</f>
        <v/>
      </c>
      <c r="E879" s="66" t="str">
        <f>IF(ISBLANK(Beladung!B879),"",Beladung!D879)</f>
        <v/>
      </c>
      <c r="F879" s="88" t="str">
        <f>IF(ISBLANK(Beladung!B879),"",SUMIFS(Beladung!$F$17:$F$1001,Beladung!$B$17:$B$1001,'Ergebnis (detailliert)'!B879))</f>
        <v/>
      </c>
      <c r="G879" s="67" t="str">
        <f>IF(ISBLANK(Beladung!B879),"",Beladung!F879)</f>
        <v/>
      </c>
      <c r="H879" s="88" t="str">
        <f>IF(ISBLANK(Beladung!B879),"",SUMIFS(Entladung!$D$17:$D$1001,Entladung!$B$17:$B$1001,'Ergebnis (detailliert)'!B879))</f>
        <v/>
      </c>
      <c r="I879" s="89" t="str">
        <f>IF(ISBLANK(Entladung!B879),"",Entladung!D879)</f>
        <v/>
      </c>
      <c r="J879" s="88" t="str">
        <f>IF(ISBLANK(Beladung!B879),"",SUMIFS(Entladung!$F$17:$F$1001,Entladung!$B$17:$B$1001,'Ergebnis (detailliert)'!$B$17:$B$300))</f>
        <v/>
      </c>
      <c r="K879" s="13" t="str">
        <f>IFERROR(IF(B879="","",J879*'Ergebnis (detailliert)'!G879/'Ergebnis (detailliert)'!F879),0)</f>
        <v/>
      </c>
      <c r="L879" s="56" t="str">
        <f t="shared" si="13"/>
        <v/>
      </c>
      <c r="M879" s="57" t="str">
        <f>IF(B879="","",IF(LOOKUP(B879,Stammdaten!$A$17:$A$1001,Stammdaten!$G$17:$G$1001)="Nein",0,IF(ISBLANK(Beladung!B879),"",ROUND(MIN(G879,K879)*-1,2))))</f>
        <v/>
      </c>
    </row>
    <row r="880" spans="1:13" x14ac:dyDescent="0.25">
      <c r="A880" s="142" t="str">
        <f>_xlfn.IFNA(VLOOKUP(B880,Stammdaten!$A$17:$B$300,2,FALSE),"")</f>
        <v/>
      </c>
      <c r="B880" s="125" t="str">
        <f>IF(Beladung!B880="","",Beladung!B880)</f>
        <v/>
      </c>
      <c r="C880" s="124" t="str">
        <f>IF(Beladung!C880="","",Beladung!C880)</f>
        <v/>
      </c>
      <c r="D880" s="87" t="str">
        <f>IF(ISBLANK(Beladung!B880),"",SUMIFS(Beladung!$D$17:$D$300,Beladung!$B$17:$B$300,B880))</f>
        <v/>
      </c>
      <c r="E880" s="66" t="str">
        <f>IF(ISBLANK(Beladung!B880),"",Beladung!D880)</f>
        <v/>
      </c>
      <c r="F880" s="88" t="str">
        <f>IF(ISBLANK(Beladung!B880),"",SUMIFS(Beladung!$F$17:$F$1001,Beladung!$B$17:$B$1001,'Ergebnis (detailliert)'!B880))</f>
        <v/>
      </c>
      <c r="G880" s="67" t="str">
        <f>IF(ISBLANK(Beladung!B880),"",Beladung!F880)</f>
        <v/>
      </c>
      <c r="H880" s="88" t="str">
        <f>IF(ISBLANK(Beladung!B880),"",SUMIFS(Entladung!$D$17:$D$1001,Entladung!$B$17:$B$1001,'Ergebnis (detailliert)'!B880))</f>
        <v/>
      </c>
      <c r="I880" s="89" t="str">
        <f>IF(ISBLANK(Entladung!B880),"",Entladung!D880)</f>
        <v/>
      </c>
      <c r="J880" s="88" t="str">
        <f>IF(ISBLANK(Beladung!B880),"",SUMIFS(Entladung!$F$17:$F$1001,Entladung!$B$17:$B$1001,'Ergebnis (detailliert)'!$B$17:$B$300))</f>
        <v/>
      </c>
      <c r="K880" s="13" t="str">
        <f>IFERROR(IF(B880="","",J880*'Ergebnis (detailliert)'!G880/'Ergebnis (detailliert)'!F880),0)</f>
        <v/>
      </c>
      <c r="L880" s="56" t="str">
        <f t="shared" si="13"/>
        <v/>
      </c>
      <c r="M880" s="57" t="str">
        <f>IF(B880="","",IF(LOOKUP(B880,Stammdaten!$A$17:$A$1001,Stammdaten!$G$17:$G$1001)="Nein",0,IF(ISBLANK(Beladung!B880),"",ROUND(MIN(G880,K880)*-1,2))))</f>
        <v/>
      </c>
    </row>
    <row r="881" spans="1:13" x14ac:dyDescent="0.25">
      <c r="A881" s="142" t="str">
        <f>_xlfn.IFNA(VLOOKUP(B881,Stammdaten!$A$17:$B$300,2,FALSE),"")</f>
        <v/>
      </c>
      <c r="B881" s="125" t="str">
        <f>IF(Beladung!B881="","",Beladung!B881)</f>
        <v/>
      </c>
      <c r="C881" s="124" t="str">
        <f>IF(Beladung!C881="","",Beladung!C881)</f>
        <v/>
      </c>
      <c r="D881" s="87" t="str">
        <f>IF(ISBLANK(Beladung!B881),"",SUMIFS(Beladung!$D$17:$D$300,Beladung!$B$17:$B$300,B881))</f>
        <v/>
      </c>
      <c r="E881" s="66" t="str">
        <f>IF(ISBLANK(Beladung!B881),"",Beladung!D881)</f>
        <v/>
      </c>
      <c r="F881" s="88" t="str">
        <f>IF(ISBLANK(Beladung!B881),"",SUMIFS(Beladung!$F$17:$F$1001,Beladung!$B$17:$B$1001,'Ergebnis (detailliert)'!B881))</f>
        <v/>
      </c>
      <c r="G881" s="67" t="str">
        <f>IF(ISBLANK(Beladung!B881),"",Beladung!F881)</f>
        <v/>
      </c>
      <c r="H881" s="88" t="str">
        <f>IF(ISBLANK(Beladung!B881),"",SUMIFS(Entladung!$D$17:$D$1001,Entladung!$B$17:$B$1001,'Ergebnis (detailliert)'!B881))</f>
        <v/>
      </c>
      <c r="I881" s="89" t="str">
        <f>IF(ISBLANK(Entladung!B881),"",Entladung!D881)</f>
        <v/>
      </c>
      <c r="J881" s="88" t="str">
        <f>IF(ISBLANK(Beladung!B881),"",SUMIFS(Entladung!$F$17:$F$1001,Entladung!$B$17:$B$1001,'Ergebnis (detailliert)'!$B$17:$B$300))</f>
        <v/>
      </c>
      <c r="K881" s="13" t="str">
        <f>IFERROR(IF(B881="","",J881*'Ergebnis (detailliert)'!G881/'Ergebnis (detailliert)'!F881),0)</f>
        <v/>
      </c>
      <c r="L881" s="56" t="str">
        <f t="shared" si="13"/>
        <v/>
      </c>
      <c r="M881" s="57" t="str">
        <f>IF(B881="","",IF(LOOKUP(B881,Stammdaten!$A$17:$A$1001,Stammdaten!$G$17:$G$1001)="Nein",0,IF(ISBLANK(Beladung!B881),"",ROUND(MIN(G881,K881)*-1,2))))</f>
        <v/>
      </c>
    </row>
    <row r="882" spans="1:13" x14ac:dyDescent="0.25">
      <c r="A882" s="142" t="str">
        <f>_xlfn.IFNA(VLOOKUP(B882,Stammdaten!$A$17:$B$300,2,FALSE),"")</f>
        <v/>
      </c>
      <c r="B882" s="125" t="str">
        <f>IF(Beladung!B882="","",Beladung!B882)</f>
        <v/>
      </c>
      <c r="C882" s="124" t="str">
        <f>IF(Beladung!C882="","",Beladung!C882)</f>
        <v/>
      </c>
      <c r="D882" s="87" t="str">
        <f>IF(ISBLANK(Beladung!B882),"",SUMIFS(Beladung!$D$17:$D$300,Beladung!$B$17:$B$300,B882))</f>
        <v/>
      </c>
      <c r="E882" s="66" t="str">
        <f>IF(ISBLANK(Beladung!B882),"",Beladung!D882)</f>
        <v/>
      </c>
      <c r="F882" s="88" t="str">
        <f>IF(ISBLANK(Beladung!B882),"",SUMIFS(Beladung!$F$17:$F$1001,Beladung!$B$17:$B$1001,'Ergebnis (detailliert)'!B882))</f>
        <v/>
      </c>
      <c r="G882" s="67" t="str">
        <f>IF(ISBLANK(Beladung!B882),"",Beladung!F882)</f>
        <v/>
      </c>
      <c r="H882" s="88" t="str">
        <f>IF(ISBLANK(Beladung!B882),"",SUMIFS(Entladung!$D$17:$D$1001,Entladung!$B$17:$B$1001,'Ergebnis (detailliert)'!B882))</f>
        <v/>
      </c>
      <c r="I882" s="89" t="str">
        <f>IF(ISBLANK(Entladung!B882),"",Entladung!D882)</f>
        <v/>
      </c>
      <c r="J882" s="88" t="str">
        <f>IF(ISBLANK(Beladung!B882),"",SUMIFS(Entladung!$F$17:$F$1001,Entladung!$B$17:$B$1001,'Ergebnis (detailliert)'!$B$17:$B$300))</f>
        <v/>
      </c>
      <c r="K882" s="13" t="str">
        <f>IFERROR(IF(B882="","",J882*'Ergebnis (detailliert)'!G882/'Ergebnis (detailliert)'!F882),0)</f>
        <v/>
      </c>
      <c r="L882" s="56" t="str">
        <f t="shared" si="13"/>
        <v/>
      </c>
      <c r="M882" s="57" t="str">
        <f>IF(B882="","",IF(LOOKUP(B882,Stammdaten!$A$17:$A$1001,Stammdaten!$G$17:$G$1001)="Nein",0,IF(ISBLANK(Beladung!B882),"",ROUND(MIN(G882,K882)*-1,2))))</f>
        <v/>
      </c>
    </row>
    <row r="883" spans="1:13" x14ac:dyDescent="0.25">
      <c r="A883" s="142" t="str">
        <f>_xlfn.IFNA(VLOOKUP(B883,Stammdaten!$A$17:$B$300,2,FALSE),"")</f>
        <v/>
      </c>
      <c r="B883" s="125" t="str">
        <f>IF(Beladung!B883="","",Beladung!B883)</f>
        <v/>
      </c>
      <c r="C883" s="124" t="str">
        <f>IF(Beladung!C883="","",Beladung!C883)</f>
        <v/>
      </c>
      <c r="D883" s="87" t="str">
        <f>IF(ISBLANK(Beladung!B883),"",SUMIFS(Beladung!$D$17:$D$300,Beladung!$B$17:$B$300,B883))</f>
        <v/>
      </c>
      <c r="E883" s="66" t="str">
        <f>IF(ISBLANK(Beladung!B883),"",Beladung!D883)</f>
        <v/>
      </c>
      <c r="F883" s="88" t="str">
        <f>IF(ISBLANK(Beladung!B883),"",SUMIFS(Beladung!$F$17:$F$1001,Beladung!$B$17:$B$1001,'Ergebnis (detailliert)'!B883))</f>
        <v/>
      </c>
      <c r="G883" s="67" t="str">
        <f>IF(ISBLANK(Beladung!B883),"",Beladung!F883)</f>
        <v/>
      </c>
      <c r="H883" s="88" t="str">
        <f>IF(ISBLANK(Beladung!B883),"",SUMIFS(Entladung!$D$17:$D$1001,Entladung!$B$17:$B$1001,'Ergebnis (detailliert)'!B883))</f>
        <v/>
      </c>
      <c r="I883" s="89" t="str">
        <f>IF(ISBLANK(Entladung!B883),"",Entladung!D883)</f>
        <v/>
      </c>
      <c r="J883" s="88" t="str">
        <f>IF(ISBLANK(Beladung!B883),"",SUMIFS(Entladung!$F$17:$F$1001,Entladung!$B$17:$B$1001,'Ergebnis (detailliert)'!$B$17:$B$300))</f>
        <v/>
      </c>
      <c r="K883" s="13" t="str">
        <f>IFERROR(IF(B883="","",J883*'Ergebnis (detailliert)'!G883/'Ergebnis (detailliert)'!F883),0)</f>
        <v/>
      </c>
      <c r="L883" s="56" t="str">
        <f t="shared" si="13"/>
        <v/>
      </c>
      <c r="M883" s="57" t="str">
        <f>IF(B883="","",IF(LOOKUP(B883,Stammdaten!$A$17:$A$1001,Stammdaten!$G$17:$G$1001)="Nein",0,IF(ISBLANK(Beladung!B883),"",ROUND(MIN(G883,K883)*-1,2))))</f>
        <v/>
      </c>
    </row>
    <row r="884" spans="1:13" x14ac:dyDescent="0.25">
      <c r="A884" s="142" t="str">
        <f>_xlfn.IFNA(VLOOKUP(B884,Stammdaten!$A$17:$B$300,2,FALSE),"")</f>
        <v/>
      </c>
      <c r="B884" s="125" t="str">
        <f>IF(Beladung!B884="","",Beladung!B884)</f>
        <v/>
      </c>
      <c r="C884" s="124" t="str">
        <f>IF(Beladung!C884="","",Beladung!C884)</f>
        <v/>
      </c>
      <c r="D884" s="87" t="str">
        <f>IF(ISBLANK(Beladung!B884),"",SUMIFS(Beladung!$D$17:$D$300,Beladung!$B$17:$B$300,B884))</f>
        <v/>
      </c>
      <c r="E884" s="66" t="str">
        <f>IF(ISBLANK(Beladung!B884),"",Beladung!D884)</f>
        <v/>
      </c>
      <c r="F884" s="88" t="str">
        <f>IF(ISBLANK(Beladung!B884),"",SUMIFS(Beladung!$F$17:$F$1001,Beladung!$B$17:$B$1001,'Ergebnis (detailliert)'!B884))</f>
        <v/>
      </c>
      <c r="G884" s="67" t="str">
        <f>IF(ISBLANK(Beladung!B884),"",Beladung!F884)</f>
        <v/>
      </c>
      <c r="H884" s="88" t="str">
        <f>IF(ISBLANK(Beladung!B884),"",SUMIFS(Entladung!$D$17:$D$1001,Entladung!$B$17:$B$1001,'Ergebnis (detailliert)'!B884))</f>
        <v/>
      </c>
      <c r="I884" s="89" t="str">
        <f>IF(ISBLANK(Entladung!B884),"",Entladung!D884)</f>
        <v/>
      </c>
      <c r="J884" s="88" t="str">
        <f>IF(ISBLANK(Beladung!B884),"",SUMIFS(Entladung!$F$17:$F$1001,Entladung!$B$17:$B$1001,'Ergebnis (detailliert)'!$B$17:$B$300))</f>
        <v/>
      </c>
      <c r="K884" s="13" t="str">
        <f>IFERROR(IF(B884="","",J884*'Ergebnis (detailliert)'!G884/'Ergebnis (detailliert)'!F884),0)</f>
        <v/>
      </c>
      <c r="L884" s="56" t="str">
        <f t="shared" si="13"/>
        <v/>
      </c>
      <c r="M884" s="57" t="str">
        <f>IF(B884="","",IF(LOOKUP(B884,Stammdaten!$A$17:$A$1001,Stammdaten!$G$17:$G$1001)="Nein",0,IF(ISBLANK(Beladung!B884),"",ROUND(MIN(G884,K884)*-1,2))))</f>
        <v/>
      </c>
    </row>
    <row r="885" spans="1:13" x14ac:dyDescent="0.25">
      <c r="A885" s="142" t="str">
        <f>_xlfn.IFNA(VLOOKUP(B885,Stammdaten!$A$17:$B$300,2,FALSE),"")</f>
        <v/>
      </c>
      <c r="B885" s="125" t="str">
        <f>IF(Beladung!B885="","",Beladung!B885)</f>
        <v/>
      </c>
      <c r="C885" s="124" t="str">
        <f>IF(Beladung!C885="","",Beladung!C885)</f>
        <v/>
      </c>
      <c r="D885" s="87" t="str">
        <f>IF(ISBLANK(Beladung!B885),"",SUMIFS(Beladung!$D$17:$D$300,Beladung!$B$17:$B$300,B885))</f>
        <v/>
      </c>
      <c r="E885" s="66" t="str">
        <f>IF(ISBLANK(Beladung!B885),"",Beladung!D885)</f>
        <v/>
      </c>
      <c r="F885" s="88" t="str">
        <f>IF(ISBLANK(Beladung!B885),"",SUMIFS(Beladung!$F$17:$F$1001,Beladung!$B$17:$B$1001,'Ergebnis (detailliert)'!B885))</f>
        <v/>
      </c>
      <c r="G885" s="67" t="str">
        <f>IF(ISBLANK(Beladung!B885),"",Beladung!F885)</f>
        <v/>
      </c>
      <c r="H885" s="88" t="str">
        <f>IF(ISBLANK(Beladung!B885),"",SUMIFS(Entladung!$D$17:$D$1001,Entladung!$B$17:$B$1001,'Ergebnis (detailliert)'!B885))</f>
        <v/>
      </c>
      <c r="I885" s="89" t="str">
        <f>IF(ISBLANK(Entladung!B885),"",Entladung!D885)</f>
        <v/>
      </c>
      <c r="J885" s="88" t="str">
        <f>IF(ISBLANK(Beladung!B885),"",SUMIFS(Entladung!$F$17:$F$1001,Entladung!$B$17:$B$1001,'Ergebnis (detailliert)'!$B$17:$B$300))</f>
        <v/>
      </c>
      <c r="K885" s="13" t="str">
        <f>IFERROR(IF(B885="","",J885*'Ergebnis (detailliert)'!G885/'Ergebnis (detailliert)'!F885),0)</f>
        <v/>
      </c>
      <c r="L885" s="56" t="str">
        <f t="shared" si="13"/>
        <v/>
      </c>
      <c r="M885" s="57" t="str">
        <f>IF(B885="","",IF(LOOKUP(B885,Stammdaten!$A$17:$A$1001,Stammdaten!$G$17:$G$1001)="Nein",0,IF(ISBLANK(Beladung!B885),"",ROUND(MIN(G885,K885)*-1,2))))</f>
        <v/>
      </c>
    </row>
    <row r="886" spans="1:13" x14ac:dyDescent="0.25">
      <c r="A886" s="142" t="str">
        <f>_xlfn.IFNA(VLOOKUP(B886,Stammdaten!$A$17:$B$300,2,FALSE),"")</f>
        <v/>
      </c>
      <c r="B886" s="125" t="str">
        <f>IF(Beladung!B886="","",Beladung!B886)</f>
        <v/>
      </c>
      <c r="C886" s="124" t="str">
        <f>IF(Beladung!C886="","",Beladung!C886)</f>
        <v/>
      </c>
      <c r="D886" s="87" t="str">
        <f>IF(ISBLANK(Beladung!B886),"",SUMIFS(Beladung!$D$17:$D$300,Beladung!$B$17:$B$300,B886))</f>
        <v/>
      </c>
      <c r="E886" s="66" t="str">
        <f>IF(ISBLANK(Beladung!B886),"",Beladung!D886)</f>
        <v/>
      </c>
      <c r="F886" s="88" t="str">
        <f>IF(ISBLANK(Beladung!B886),"",SUMIFS(Beladung!$F$17:$F$1001,Beladung!$B$17:$B$1001,'Ergebnis (detailliert)'!B886))</f>
        <v/>
      </c>
      <c r="G886" s="67" t="str">
        <f>IF(ISBLANK(Beladung!B886),"",Beladung!F886)</f>
        <v/>
      </c>
      <c r="H886" s="88" t="str">
        <f>IF(ISBLANK(Beladung!B886),"",SUMIFS(Entladung!$D$17:$D$1001,Entladung!$B$17:$B$1001,'Ergebnis (detailliert)'!B886))</f>
        <v/>
      </c>
      <c r="I886" s="89" t="str">
        <f>IF(ISBLANK(Entladung!B886),"",Entladung!D886)</f>
        <v/>
      </c>
      <c r="J886" s="88" t="str">
        <f>IF(ISBLANK(Beladung!B886),"",SUMIFS(Entladung!$F$17:$F$1001,Entladung!$B$17:$B$1001,'Ergebnis (detailliert)'!$B$17:$B$300))</f>
        <v/>
      </c>
      <c r="K886" s="13" t="str">
        <f>IFERROR(IF(B886="","",J886*'Ergebnis (detailliert)'!G886/'Ergebnis (detailliert)'!F886),0)</f>
        <v/>
      </c>
      <c r="L886" s="56" t="str">
        <f t="shared" si="13"/>
        <v/>
      </c>
      <c r="M886" s="57" t="str">
        <f>IF(B886="","",IF(LOOKUP(B886,Stammdaten!$A$17:$A$1001,Stammdaten!$G$17:$G$1001)="Nein",0,IF(ISBLANK(Beladung!B886),"",ROUND(MIN(G886,K886)*-1,2))))</f>
        <v/>
      </c>
    </row>
    <row r="887" spans="1:13" x14ac:dyDescent="0.25">
      <c r="A887" s="142" t="str">
        <f>_xlfn.IFNA(VLOOKUP(B887,Stammdaten!$A$17:$B$300,2,FALSE),"")</f>
        <v/>
      </c>
      <c r="B887" s="125" t="str">
        <f>IF(Beladung!B887="","",Beladung!B887)</f>
        <v/>
      </c>
      <c r="C887" s="124" t="str">
        <f>IF(Beladung!C887="","",Beladung!C887)</f>
        <v/>
      </c>
      <c r="D887" s="87" t="str">
        <f>IF(ISBLANK(Beladung!B887),"",SUMIFS(Beladung!$D$17:$D$300,Beladung!$B$17:$B$300,B887))</f>
        <v/>
      </c>
      <c r="E887" s="66" t="str">
        <f>IF(ISBLANK(Beladung!B887),"",Beladung!D887)</f>
        <v/>
      </c>
      <c r="F887" s="88" t="str">
        <f>IF(ISBLANK(Beladung!B887),"",SUMIFS(Beladung!$F$17:$F$1001,Beladung!$B$17:$B$1001,'Ergebnis (detailliert)'!B887))</f>
        <v/>
      </c>
      <c r="G887" s="67" t="str">
        <f>IF(ISBLANK(Beladung!B887),"",Beladung!F887)</f>
        <v/>
      </c>
      <c r="H887" s="88" t="str">
        <f>IF(ISBLANK(Beladung!B887),"",SUMIFS(Entladung!$D$17:$D$1001,Entladung!$B$17:$B$1001,'Ergebnis (detailliert)'!B887))</f>
        <v/>
      </c>
      <c r="I887" s="89" t="str">
        <f>IF(ISBLANK(Entladung!B887),"",Entladung!D887)</f>
        <v/>
      </c>
      <c r="J887" s="88" t="str">
        <f>IF(ISBLANK(Beladung!B887),"",SUMIFS(Entladung!$F$17:$F$1001,Entladung!$B$17:$B$1001,'Ergebnis (detailliert)'!$B$17:$B$300))</f>
        <v/>
      </c>
      <c r="K887" s="13" t="str">
        <f>IFERROR(IF(B887="","",J887*'Ergebnis (detailliert)'!G887/'Ergebnis (detailliert)'!F887),0)</f>
        <v/>
      </c>
      <c r="L887" s="56" t="str">
        <f t="shared" si="13"/>
        <v/>
      </c>
      <c r="M887" s="57" t="str">
        <f>IF(B887="","",IF(LOOKUP(B887,Stammdaten!$A$17:$A$1001,Stammdaten!$G$17:$G$1001)="Nein",0,IF(ISBLANK(Beladung!B887),"",ROUND(MIN(G887,K887)*-1,2))))</f>
        <v/>
      </c>
    </row>
    <row r="888" spans="1:13" x14ac:dyDescent="0.25">
      <c r="A888" s="142" t="str">
        <f>_xlfn.IFNA(VLOOKUP(B888,Stammdaten!$A$17:$B$300,2,FALSE),"")</f>
        <v/>
      </c>
      <c r="B888" s="125" t="str">
        <f>IF(Beladung!B888="","",Beladung!B888)</f>
        <v/>
      </c>
      <c r="C888" s="124" t="str">
        <f>IF(Beladung!C888="","",Beladung!C888)</f>
        <v/>
      </c>
      <c r="D888" s="87" t="str">
        <f>IF(ISBLANK(Beladung!B888),"",SUMIFS(Beladung!$D$17:$D$300,Beladung!$B$17:$B$300,B888))</f>
        <v/>
      </c>
      <c r="E888" s="66" t="str">
        <f>IF(ISBLANK(Beladung!B888),"",Beladung!D888)</f>
        <v/>
      </c>
      <c r="F888" s="88" t="str">
        <f>IF(ISBLANK(Beladung!B888),"",SUMIFS(Beladung!$F$17:$F$1001,Beladung!$B$17:$B$1001,'Ergebnis (detailliert)'!B888))</f>
        <v/>
      </c>
      <c r="G888" s="67" t="str">
        <f>IF(ISBLANK(Beladung!B888),"",Beladung!F888)</f>
        <v/>
      </c>
      <c r="H888" s="88" t="str">
        <f>IF(ISBLANK(Beladung!B888),"",SUMIFS(Entladung!$D$17:$D$1001,Entladung!$B$17:$B$1001,'Ergebnis (detailliert)'!B888))</f>
        <v/>
      </c>
      <c r="I888" s="89" t="str">
        <f>IF(ISBLANK(Entladung!B888),"",Entladung!D888)</f>
        <v/>
      </c>
      <c r="J888" s="88" t="str">
        <f>IF(ISBLANK(Beladung!B888),"",SUMIFS(Entladung!$F$17:$F$1001,Entladung!$B$17:$B$1001,'Ergebnis (detailliert)'!$B$17:$B$300))</f>
        <v/>
      </c>
      <c r="K888" s="13" t="str">
        <f>IFERROR(IF(B888="","",J888*'Ergebnis (detailliert)'!G888/'Ergebnis (detailliert)'!F888),0)</f>
        <v/>
      </c>
      <c r="L888" s="56" t="str">
        <f t="shared" si="13"/>
        <v/>
      </c>
      <c r="M888" s="57" t="str">
        <f>IF(B888="","",IF(LOOKUP(B888,Stammdaten!$A$17:$A$1001,Stammdaten!$G$17:$G$1001)="Nein",0,IF(ISBLANK(Beladung!B888),"",ROUND(MIN(G888,K888)*-1,2))))</f>
        <v/>
      </c>
    </row>
    <row r="889" spans="1:13" x14ac:dyDescent="0.25">
      <c r="A889" s="142" t="str">
        <f>_xlfn.IFNA(VLOOKUP(B889,Stammdaten!$A$17:$B$300,2,FALSE),"")</f>
        <v/>
      </c>
      <c r="B889" s="125" t="str">
        <f>IF(Beladung!B889="","",Beladung!B889)</f>
        <v/>
      </c>
      <c r="C889" s="124" t="str">
        <f>IF(Beladung!C889="","",Beladung!C889)</f>
        <v/>
      </c>
      <c r="D889" s="87" t="str">
        <f>IF(ISBLANK(Beladung!B889),"",SUMIFS(Beladung!$D$17:$D$300,Beladung!$B$17:$B$300,B889))</f>
        <v/>
      </c>
      <c r="E889" s="66" t="str">
        <f>IF(ISBLANK(Beladung!B889),"",Beladung!D889)</f>
        <v/>
      </c>
      <c r="F889" s="88" t="str">
        <f>IF(ISBLANK(Beladung!B889),"",SUMIFS(Beladung!$F$17:$F$1001,Beladung!$B$17:$B$1001,'Ergebnis (detailliert)'!B889))</f>
        <v/>
      </c>
      <c r="G889" s="67" t="str">
        <f>IF(ISBLANK(Beladung!B889),"",Beladung!F889)</f>
        <v/>
      </c>
      <c r="H889" s="88" t="str">
        <f>IF(ISBLANK(Beladung!B889),"",SUMIFS(Entladung!$D$17:$D$1001,Entladung!$B$17:$B$1001,'Ergebnis (detailliert)'!B889))</f>
        <v/>
      </c>
      <c r="I889" s="89" t="str">
        <f>IF(ISBLANK(Entladung!B889),"",Entladung!D889)</f>
        <v/>
      </c>
      <c r="J889" s="88" t="str">
        <f>IF(ISBLANK(Beladung!B889),"",SUMIFS(Entladung!$F$17:$F$1001,Entladung!$B$17:$B$1001,'Ergebnis (detailliert)'!$B$17:$B$300))</f>
        <v/>
      </c>
      <c r="K889" s="13" t="str">
        <f>IFERROR(IF(B889="","",J889*'Ergebnis (detailliert)'!G889/'Ergebnis (detailliert)'!F889),0)</f>
        <v/>
      </c>
      <c r="L889" s="56" t="str">
        <f t="shared" si="13"/>
        <v/>
      </c>
      <c r="M889" s="57" t="str">
        <f>IF(B889="","",IF(LOOKUP(B889,Stammdaten!$A$17:$A$1001,Stammdaten!$G$17:$G$1001)="Nein",0,IF(ISBLANK(Beladung!B889),"",ROUND(MIN(G889,K889)*-1,2))))</f>
        <v/>
      </c>
    </row>
    <row r="890" spans="1:13" x14ac:dyDescent="0.25">
      <c r="A890" s="142" t="str">
        <f>_xlfn.IFNA(VLOOKUP(B890,Stammdaten!$A$17:$B$300,2,FALSE),"")</f>
        <v/>
      </c>
      <c r="B890" s="125" t="str">
        <f>IF(Beladung!B890="","",Beladung!B890)</f>
        <v/>
      </c>
      <c r="C890" s="124" t="str">
        <f>IF(Beladung!C890="","",Beladung!C890)</f>
        <v/>
      </c>
      <c r="D890" s="87" t="str">
        <f>IF(ISBLANK(Beladung!B890),"",SUMIFS(Beladung!$D$17:$D$300,Beladung!$B$17:$B$300,B890))</f>
        <v/>
      </c>
      <c r="E890" s="66" t="str">
        <f>IF(ISBLANK(Beladung!B890),"",Beladung!D890)</f>
        <v/>
      </c>
      <c r="F890" s="88" t="str">
        <f>IF(ISBLANK(Beladung!B890),"",SUMIFS(Beladung!$F$17:$F$1001,Beladung!$B$17:$B$1001,'Ergebnis (detailliert)'!B890))</f>
        <v/>
      </c>
      <c r="G890" s="67" t="str">
        <f>IF(ISBLANK(Beladung!B890),"",Beladung!F890)</f>
        <v/>
      </c>
      <c r="H890" s="88" t="str">
        <f>IF(ISBLANK(Beladung!B890),"",SUMIFS(Entladung!$D$17:$D$1001,Entladung!$B$17:$B$1001,'Ergebnis (detailliert)'!B890))</f>
        <v/>
      </c>
      <c r="I890" s="89" t="str">
        <f>IF(ISBLANK(Entladung!B890),"",Entladung!D890)</f>
        <v/>
      </c>
      <c r="J890" s="88" t="str">
        <f>IF(ISBLANK(Beladung!B890),"",SUMIFS(Entladung!$F$17:$F$1001,Entladung!$B$17:$B$1001,'Ergebnis (detailliert)'!$B$17:$B$300))</f>
        <v/>
      </c>
      <c r="K890" s="13" t="str">
        <f>IFERROR(IF(B890="","",J890*'Ergebnis (detailliert)'!G890/'Ergebnis (detailliert)'!F890),0)</f>
        <v/>
      </c>
      <c r="L890" s="56" t="str">
        <f t="shared" si="13"/>
        <v/>
      </c>
      <c r="M890" s="57" t="str">
        <f>IF(B890="","",IF(LOOKUP(B890,Stammdaten!$A$17:$A$1001,Stammdaten!$G$17:$G$1001)="Nein",0,IF(ISBLANK(Beladung!B890),"",ROUND(MIN(G890,K890)*-1,2))))</f>
        <v/>
      </c>
    </row>
    <row r="891" spans="1:13" x14ac:dyDescent="0.25">
      <c r="A891" s="142" t="str">
        <f>_xlfn.IFNA(VLOOKUP(B891,Stammdaten!$A$17:$B$300,2,FALSE),"")</f>
        <v/>
      </c>
      <c r="B891" s="125" t="str">
        <f>IF(Beladung!B891="","",Beladung!B891)</f>
        <v/>
      </c>
      <c r="C891" s="124" t="str">
        <f>IF(Beladung!C891="","",Beladung!C891)</f>
        <v/>
      </c>
      <c r="D891" s="87" t="str">
        <f>IF(ISBLANK(Beladung!B891),"",SUMIFS(Beladung!$D$17:$D$300,Beladung!$B$17:$B$300,B891))</f>
        <v/>
      </c>
      <c r="E891" s="66" t="str">
        <f>IF(ISBLANK(Beladung!B891),"",Beladung!D891)</f>
        <v/>
      </c>
      <c r="F891" s="88" t="str">
        <f>IF(ISBLANK(Beladung!B891),"",SUMIFS(Beladung!$F$17:$F$1001,Beladung!$B$17:$B$1001,'Ergebnis (detailliert)'!B891))</f>
        <v/>
      </c>
      <c r="G891" s="67" t="str">
        <f>IF(ISBLANK(Beladung!B891),"",Beladung!F891)</f>
        <v/>
      </c>
      <c r="H891" s="88" t="str">
        <f>IF(ISBLANK(Beladung!B891),"",SUMIFS(Entladung!$D$17:$D$1001,Entladung!$B$17:$B$1001,'Ergebnis (detailliert)'!B891))</f>
        <v/>
      </c>
      <c r="I891" s="89" t="str">
        <f>IF(ISBLANK(Entladung!B891),"",Entladung!D891)</f>
        <v/>
      </c>
      <c r="J891" s="88" t="str">
        <f>IF(ISBLANK(Beladung!B891),"",SUMIFS(Entladung!$F$17:$F$1001,Entladung!$B$17:$B$1001,'Ergebnis (detailliert)'!$B$17:$B$300))</f>
        <v/>
      </c>
      <c r="K891" s="13" t="str">
        <f>IFERROR(IF(B891="","",J891*'Ergebnis (detailliert)'!G891/'Ergebnis (detailliert)'!F891),0)</f>
        <v/>
      </c>
      <c r="L891" s="56" t="str">
        <f t="shared" si="13"/>
        <v/>
      </c>
      <c r="M891" s="57" t="str">
        <f>IF(B891="","",IF(LOOKUP(B891,Stammdaten!$A$17:$A$1001,Stammdaten!$G$17:$G$1001)="Nein",0,IF(ISBLANK(Beladung!B891),"",ROUND(MIN(G891,K891)*-1,2))))</f>
        <v/>
      </c>
    </row>
    <row r="892" spans="1:13" x14ac:dyDescent="0.25">
      <c r="A892" s="142" t="str">
        <f>_xlfn.IFNA(VLOOKUP(B892,Stammdaten!$A$17:$B$300,2,FALSE),"")</f>
        <v/>
      </c>
      <c r="B892" s="125" t="str">
        <f>IF(Beladung!B892="","",Beladung!B892)</f>
        <v/>
      </c>
      <c r="C892" s="124" t="str">
        <f>IF(Beladung!C892="","",Beladung!C892)</f>
        <v/>
      </c>
      <c r="D892" s="87" t="str">
        <f>IF(ISBLANK(Beladung!B892),"",SUMIFS(Beladung!$D$17:$D$300,Beladung!$B$17:$B$300,B892))</f>
        <v/>
      </c>
      <c r="E892" s="66" t="str">
        <f>IF(ISBLANK(Beladung!B892),"",Beladung!D892)</f>
        <v/>
      </c>
      <c r="F892" s="88" t="str">
        <f>IF(ISBLANK(Beladung!B892),"",SUMIFS(Beladung!$F$17:$F$1001,Beladung!$B$17:$B$1001,'Ergebnis (detailliert)'!B892))</f>
        <v/>
      </c>
      <c r="G892" s="67" t="str">
        <f>IF(ISBLANK(Beladung!B892),"",Beladung!F892)</f>
        <v/>
      </c>
      <c r="H892" s="88" t="str">
        <f>IF(ISBLANK(Beladung!B892),"",SUMIFS(Entladung!$D$17:$D$1001,Entladung!$B$17:$B$1001,'Ergebnis (detailliert)'!B892))</f>
        <v/>
      </c>
      <c r="I892" s="89" t="str">
        <f>IF(ISBLANK(Entladung!B892),"",Entladung!D892)</f>
        <v/>
      </c>
      <c r="J892" s="88" t="str">
        <f>IF(ISBLANK(Beladung!B892),"",SUMIFS(Entladung!$F$17:$F$1001,Entladung!$B$17:$B$1001,'Ergebnis (detailliert)'!$B$17:$B$300))</f>
        <v/>
      </c>
      <c r="K892" s="13" t="str">
        <f>IFERROR(IF(B892="","",J892*'Ergebnis (detailliert)'!G892/'Ergebnis (detailliert)'!F892),0)</f>
        <v/>
      </c>
      <c r="L892" s="56" t="str">
        <f t="shared" si="13"/>
        <v/>
      </c>
      <c r="M892" s="57" t="str">
        <f>IF(B892="","",IF(LOOKUP(B892,Stammdaten!$A$17:$A$1001,Stammdaten!$G$17:$G$1001)="Nein",0,IF(ISBLANK(Beladung!B892),"",ROUND(MIN(G892,K892)*-1,2))))</f>
        <v/>
      </c>
    </row>
    <row r="893" spans="1:13" x14ac:dyDescent="0.25">
      <c r="A893" s="142" t="str">
        <f>_xlfn.IFNA(VLOOKUP(B893,Stammdaten!$A$17:$B$300,2,FALSE),"")</f>
        <v/>
      </c>
      <c r="B893" s="125" t="str">
        <f>IF(Beladung!B893="","",Beladung!B893)</f>
        <v/>
      </c>
      <c r="C893" s="124" t="str">
        <f>IF(Beladung!C893="","",Beladung!C893)</f>
        <v/>
      </c>
      <c r="D893" s="87" t="str">
        <f>IF(ISBLANK(Beladung!B893),"",SUMIFS(Beladung!$D$17:$D$300,Beladung!$B$17:$B$300,B893))</f>
        <v/>
      </c>
      <c r="E893" s="66" t="str">
        <f>IF(ISBLANK(Beladung!B893),"",Beladung!D893)</f>
        <v/>
      </c>
      <c r="F893" s="88" t="str">
        <f>IF(ISBLANK(Beladung!B893),"",SUMIFS(Beladung!$F$17:$F$1001,Beladung!$B$17:$B$1001,'Ergebnis (detailliert)'!B893))</f>
        <v/>
      </c>
      <c r="G893" s="67" t="str">
        <f>IF(ISBLANK(Beladung!B893),"",Beladung!F893)</f>
        <v/>
      </c>
      <c r="H893" s="88" t="str">
        <f>IF(ISBLANK(Beladung!B893),"",SUMIFS(Entladung!$D$17:$D$1001,Entladung!$B$17:$B$1001,'Ergebnis (detailliert)'!B893))</f>
        <v/>
      </c>
      <c r="I893" s="89" t="str">
        <f>IF(ISBLANK(Entladung!B893),"",Entladung!D893)</f>
        <v/>
      </c>
      <c r="J893" s="88" t="str">
        <f>IF(ISBLANK(Beladung!B893),"",SUMIFS(Entladung!$F$17:$F$1001,Entladung!$B$17:$B$1001,'Ergebnis (detailliert)'!$B$17:$B$300))</f>
        <v/>
      </c>
      <c r="K893" s="13" t="str">
        <f>IFERROR(IF(B893="","",J893*'Ergebnis (detailliert)'!G893/'Ergebnis (detailliert)'!F893),0)</f>
        <v/>
      </c>
      <c r="L893" s="56" t="str">
        <f t="shared" si="13"/>
        <v/>
      </c>
      <c r="M893" s="57" t="str">
        <f>IF(B893="","",IF(LOOKUP(B893,Stammdaten!$A$17:$A$1001,Stammdaten!$G$17:$G$1001)="Nein",0,IF(ISBLANK(Beladung!B893),"",ROUND(MIN(G893,K893)*-1,2))))</f>
        <v/>
      </c>
    </row>
    <row r="894" spans="1:13" x14ac:dyDescent="0.25">
      <c r="A894" s="142" t="str">
        <f>_xlfn.IFNA(VLOOKUP(B894,Stammdaten!$A$17:$B$300,2,FALSE),"")</f>
        <v/>
      </c>
      <c r="B894" s="125" t="str">
        <f>IF(Beladung!B894="","",Beladung!B894)</f>
        <v/>
      </c>
      <c r="C894" s="124" t="str">
        <f>IF(Beladung!C894="","",Beladung!C894)</f>
        <v/>
      </c>
      <c r="D894" s="87" t="str">
        <f>IF(ISBLANK(Beladung!B894),"",SUMIFS(Beladung!$D$17:$D$300,Beladung!$B$17:$B$300,B894))</f>
        <v/>
      </c>
      <c r="E894" s="66" t="str">
        <f>IF(ISBLANK(Beladung!B894),"",Beladung!D894)</f>
        <v/>
      </c>
      <c r="F894" s="88" t="str">
        <f>IF(ISBLANK(Beladung!B894),"",SUMIFS(Beladung!$F$17:$F$1001,Beladung!$B$17:$B$1001,'Ergebnis (detailliert)'!B894))</f>
        <v/>
      </c>
      <c r="G894" s="67" t="str">
        <f>IF(ISBLANK(Beladung!B894),"",Beladung!F894)</f>
        <v/>
      </c>
      <c r="H894" s="88" t="str">
        <f>IF(ISBLANK(Beladung!B894),"",SUMIFS(Entladung!$D$17:$D$1001,Entladung!$B$17:$B$1001,'Ergebnis (detailliert)'!B894))</f>
        <v/>
      </c>
      <c r="I894" s="89" t="str">
        <f>IF(ISBLANK(Entladung!B894),"",Entladung!D894)</f>
        <v/>
      </c>
      <c r="J894" s="88" t="str">
        <f>IF(ISBLANK(Beladung!B894),"",SUMIFS(Entladung!$F$17:$F$1001,Entladung!$B$17:$B$1001,'Ergebnis (detailliert)'!$B$17:$B$300))</f>
        <v/>
      </c>
      <c r="K894" s="13" t="str">
        <f>IFERROR(IF(B894="","",J894*'Ergebnis (detailliert)'!G894/'Ergebnis (detailliert)'!F894),0)</f>
        <v/>
      </c>
      <c r="L894" s="56" t="str">
        <f t="shared" si="13"/>
        <v/>
      </c>
      <c r="M894" s="57" t="str">
        <f>IF(B894="","",IF(LOOKUP(B894,Stammdaten!$A$17:$A$1001,Stammdaten!$G$17:$G$1001)="Nein",0,IF(ISBLANK(Beladung!B894),"",ROUND(MIN(G894,K894)*-1,2))))</f>
        <v/>
      </c>
    </row>
    <row r="895" spans="1:13" x14ac:dyDescent="0.25">
      <c r="A895" s="142" t="str">
        <f>_xlfn.IFNA(VLOOKUP(B895,Stammdaten!$A$17:$B$300,2,FALSE),"")</f>
        <v/>
      </c>
      <c r="B895" s="125" t="str">
        <f>IF(Beladung!B895="","",Beladung!B895)</f>
        <v/>
      </c>
      <c r="C895" s="124" t="str">
        <f>IF(Beladung!C895="","",Beladung!C895)</f>
        <v/>
      </c>
      <c r="D895" s="87" t="str">
        <f>IF(ISBLANK(Beladung!B895),"",SUMIFS(Beladung!$D$17:$D$300,Beladung!$B$17:$B$300,B895))</f>
        <v/>
      </c>
      <c r="E895" s="66" t="str">
        <f>IF(ISBLANK(Beladung!B895),"",Beladung!D895)</f>
        <v/>
      </c>
      <c r="F895" s="88" t="str">
        <f>IF(ISBLANK(Beladung!B895),"",SUMIFS(Beladung!$F$17:$F$1001,Beladung!$B$17:$B$1001,'Ergebnis (detailliert)'!B895))</f>
        <v/>
      </c>
      <c r="G895" s="67" t="str">
        <f>IF(ISBLANK(Beladung!B895),"",Beladung!F895)</f>
        <v/>
      </c>
      <c r="H895" s="88" t="str">
        <f>IF(ISBLANK(Beladung!B895),"",SUMIFS(Entladung!$D$17:$D$1001,Entladung!$B$17:$B$1001,'Ergebnis (detailliert)'!B895))</f>
        <v/>
      </c>
      <c r="I895" s="89" t="str">
        <f>IF(ISBLANK(Entladung!B895),"",Entladung!D895)</f>
        <v/>
      </c>
      <c r="J895" s="88" t="str">
        <f>IF(ISBLANK(Beladung!B895),"",SUMIFS(Entladung!$F$17:$F$1001,Entladung!$B$17:$B$1001,'Ergebnis (detailliert)'!$B$17:$B$300))</f>
        <v/>
      </c>
      <c r="K895" s="13" t="str">
        <f>IFERROR(IF(B895="","",J895*'Ergebnis (detailliert)'!G895/'Ergebnis (detailliert)'!F895),0)</f>
        <v/>
      </c>
      <c r="L895" s="56" t="str">
        <f t="shared" si="13"/>
        <v/>
      </c>
      <c r="M895" s="57" t="str">
        <f>IF(B895="","",IF(LOOKUP(B895,Stammdaten!$A$17:$A$1001,Stammdaten!$G$17:$G$1001)="Nein",0,IF(ISBLANK(Beladung!B895),"",ROUND(MIN(G895,K895)*-1,2))))</f>
        <v/>
      </c>
    </row>
    <row r="896" spans="1:13" x14ac:dyDescent="0.25">
      <c r="A896" s="142" t="str">
        <f>_xlfn.IFNA(VLOOKUP(B896,Stammdaten!$A$17:$B$300,2,FALSE),"")</f>
        <v/>
      </c>
      <c r="B896" s="125" t="str">
        <f>IF(Beladung!B896="","",Beladung!B896)</f>
        <v/>
      </c>
      <c r="C896" s="124" t="str">
        <f>IF(Beladung!C896="","",Beladung!C896)</f>
        <v/>
      </c>
      <c r="D896" s="87" t="str">
        <f>IF(ISBLANK(Beladung!B896),"",SUMIFS(Beladung!$D$17:$D$300,Beladung!$B$17:$B$300,B896))</f>
        <v/>
      </c>
      <c r="E896" s="66" t="str">
        <f>IF(ISBLANK(Beladung!B896),"",Beladung!D896)</f>
        <v/>
      </c>
      <c r="F896" s="88" t="str">
        <f>IF(ISBLANK(Beladung!B896),"",SUMIFS(Beladung!$F$17:$F$1001,Beladung!$B$17:$B$1001,'Ergebnis (detailliert)'!B896))</f>
        <v/>
      </c>
      <c r="G896" s="67" t="str">
        <f>IF(ISBLANK(Beladung!B896),"",Beladung!F896)</f>
        <v/>
      </c>
      <c r="H896" s="88" t="str">
        <f>IF(ISBLANK(Beladung!B896),"",SUMIFS(Entladung!$D$17:$D$1001,Entladung!$B$17:$B$1001,'Ergebnis (detailliert)'!B896))</f>
        <v/>
      </c>
      <c r="I896" s="89" t="str">
        <f>IF(ISBLANK(Entladung!B896),"",Entladung!D896)</f>
        <v/>
      </c>
      <c r="J896" s="88" t="str">
        <f>IF(ISBLANK(Beladung!B896),"",SUMIFS(Entladung!$F$17:$F$1001,Entladung!$B$17:$B$1001,'Ergebnis (detailliert)'!$B$17:$B$300))</f>
        <v/>
      </c>
      <c r="K896" s="13" t="str">
        <f>IFERROR(IF(B896="","",J896*'Ergebnis (detailliert)'!G896/'Ergebnis (detailliert)'!F896),0)</f>
        <v/>
      </c>
      <c r="L896" s="56" t="str">
        <f t="shared" si="13"/>
        <v/>
      </c>
      <c r="M896" s="57" t="str">
        <f>IF(B896="","",IF(LOOKUP(B896,Stammdaten!$A$17:$A$1001,Stammdaten!$G$17:$G$1001)="Nein",0,IF(ISBLANK(Beladung!B896),"",ROUND(MIN(G896,K896)*-1,2))))</f>
        <v/>
      </c>
    </row>
    <row r="897" spans="1:13" x14ac:dyDescent="0.25">
      <c r="A897" s="142" t="str">
        <f>_xlfn.IFNA(VLOOKUP(B897,Stammdaten!$A$17:$B$300,2,FALSE),"")</f>
        <v/>
      </c>
      <c r="B897" s="125" t="str">
        <f>IF(Beladung!B897="","",Beladung!B897)</f>
        <v/>
      </c>
      <c r="C897" s="124" t="str">
        <f>IF(Beladung!C897="","",Beladung!C897)</f>
        <v/>
      </c>
      <c r="D897" s="87" t="str">
        <f>IF(ISBLANK(Beladung!B897),"",SUMIFS(Beladung!$D$17:$D$300,Beladung!$B$17:$B$300,B897))</f>
        <v/>
      </c>
      <c r="E897" s="66" t="str">
        <f>IF(ISBLANK(Beladung!B897),"",Beladung!D897)</f>
        <v/>
      </c>
      <c r="F897" s="88" t="str">
        <f>IF(ISBLANK(Beladung!B897),"",SUMIFS(Beladung!$F$17:$F$1001,Beladung!$B$17:$B$1001,'Ergebnis (detailliert)'!B897))</f>
        <v/>
      </c>
      <c r="G897" s="67" t="str">
        <f>IF(ISBLANK(Beladung!B897),"",Beladung!F897)</f>
        <v/>
      </c>
      <c r="H897" s="88" t="str">
        <f>IF(ISBLANK(Beladung!B897),"",SUMIFS(Entladung!$D$17:$D$1001,Entladung!$B$17:$B$1001,'Ergebnis (detailliert)'!B897))</f>
        <v/>
      </c>
      <c r="I897" s="89" t="str">
        <f>IF(ISBLANK(Entladung!B897),"",Entladung!D897)</f>
        <v/>
      </c>
      <c r="J897" s="88" t="str">
        <f>IF(ISBLANK(Beladung!B897),"",SUMIFS(Entladung!$F$17:$F$1001,Entladung!$B$17:$B$1001,'Ergebnis (detailliert)'!$B$17:$B$300))</f>
        <v/>
      </c>
      <c r="K897" s="13" t="str">
        <f>IFERROR(IF(B897="","",J897*'Ergebnis (detailliert)'!G897/'Ergebnis (detailliert)'!F897),0)</f>
        <v/>
      </c>
      <c r="L897" s="56" t="str">
        <f t="shared" si="13"/>
        <v/>
      </c>
      <c r="M897" s="57" t="str">
        <f>IF(B897="","",IF(LOOKUP(B897,Stammdaten!$A$17:$A$1001,Stammdaten!$G$17:$G$1001)="Nein",0,IF(ISBLANK(Beladung!B897),"",ROUND(MIN(G897,K897)*-1,2))))</f>
        <v/>
      </c>
    </row>
    <row r="898" spans="1:13" x14ac:dyDescent="0.25">
      <c r="A898" s="142" t="str">
        <f>_xlfn.IFNA(VLOOKUP(B898,Stammdaten!$A$17:$B$300,2,FALSE),"")</f>
        <v/>
      </c>
      <c r="B898" s="125" t="str">
        <f>IF(Beladung!B898="","",Beladung!B898)</f>
        <v/>
      </c>
      <c r="C898" s="124" t="str">
        <f>IF(Beladung!C898="","",Beladung!C898)</f>
        <v/>
      </c>
      <c r="D898" s="87" t="str">
        <f>IF(ISBLANK(Beladung!B898),"",SUMIFS(Beladung!$D$17:$D$300,Beladung!$B$17:$B$300,B898))</f>
        <v/>
      </c>
      <c r="E898" s="66" t="str">
        <f>IF(ISBLANK(Beladung!B898),"",Beladung!D898)</f>
        <v/>
      </c>
      <c r="F898" s="88" t="str">
        <f>IF(ISBLANK(Beladung!B898),"",SUMIFS(Beladung!$F$17:$F$1001,Beladung!$B$17:$B$1001,'Ergebnis (detailliert)'!B898))</f>
        <v/>
      </c>
      <c r="G898" s="67" t="str">
        <f>IF(ISBLANK(Beladung!B898),"",Beladung!F898)</f>
        <v/>
      </c>
      <c r="H898" s="88" t="str">
        <f>IF(ISBLANK(Beladung!B898),"",SUMIFS(Entladung!$D$17:$D$1001,Entladung!$B$17:$B$1001,'Ergebnis (detailliert)'!B898))</f>
        <v/>
      </c>
      <c r="I898" s="89" t="str">
        <f>IF(ISBLANK(Entladung!B898),"",Entladung!D898)</f>
        <v/>
      </c>
      <c r="J898" s="88" t="str">
        <f>IF(ISBLANK(Beladung!B898),"",SUMIFS(Entladung!$F$17:$F$1001,Entladung!$B$17:$B$1001,'Ergebnis (detailliert)'!$B$17:$B$300))</f>
        <v/>
      </c>
      <c r="K898" s="13" t="str">
        <f>IFERROR(IF(B898="","",J898*'Ergebnis (detailliert)'!G898/'Ergebnis (detailliert)'!F898),0)</f>
        <v/>
      </c>
      <c r="L898" s="56" t="str">
        <f t="shared" si="13"/>
        <v/>
      </c>
      <c r="M898" s="57" t="str">
        <f>IF(B898="","",IF(LOOKUP(B898,Stammdaten!$A$17:$A$1001,Stammdaten!$G$17:$G$1001)="Nein",0,IF(ISBLANK(Beladung!B898),"",ROUND(MIN(G898,K898)*-1,2))))</f>
        <v/>
      </c>
    </row>
    <row r="899" spans="1:13" x14ac:dyDescent="0.25">
      <c r="A899" s="142" t="str">
        <f>_xlfn.IFNA(VLOOKUP(B899,Stammdaten!$A$17:$B$300,2,FALSE),"")</f>
        <v/>
      </c>
      <c r="B899" s="125" t="str">
        <f>IF(Beladung!B899="","",Beladung!B899)</f>
        <v/>
      </c>
      <c r="C899" s="124" t="str">
        <f>IF(Beladung!C899="","",Beladung!C899)</f>
        <v/>
      </c>
      <c r="D899" s="87" t="str">
        <f>IF(ISBLANK(Beladung!B899),"",SUMIFS(Beladung!$D$17:$D$300,Beladung!$B$17:$B$300,B899))</f>
        <v/>
      </c>
      <c r="E899" s="66" t="str">
        <f>IF(ISBLANK(Beladung!B899),"",Beladung!D899)</f>
        <v/>
      </c>
      <c r="F899" s="88" t="str">
        <f>IF(ISBLANK(Beladung!B899),"",SUMIFS(Beladung!$F$17:$F$1001,Beladung!$B$17:$B$1001,'Ergebnis (detailliert)'!B899))</f>
        <v/>
      </c>
      <c r="G899" s="67" t="str">
        <f>IF(ISBLANK(Beladung!B899),"",Beladung!F899)</f>
        <v/>
      </c>
      <c r="H899" s="88" t="str">
        <f>IF(ISBLANK(Beladung!B899),"",SUMIFS(Entladung!$D$17:$D$1001,Entladung!$B$17:$B$1001,'Ergebnis (detailliert)'!B899))</f>
        <v/>
      </c>
      <c r="I899" s="89" t="str">
        <f>IF(ISBLANK(Entladung!B899),"",Entladung!D899)</f>
        <v/>
      </c>
      <c r="J899" s="88" t="str">
        <f>IF(ISBLANK(Beladung!B899),"",SUMIFS(Entladung!$F$17:$F$1001,Entladung!$B$17:$B$1001,'Ergebnis (detailliert)'!$B$17:$B$300))</f>
        <v/>
      </c>
      <c r="K899" s="13" t="str">
        <f>IFERROR(IF(B899="","",J899*'Ergebnis (detailliert)'!G899/'Ergebnis (detailliert)'!F899),0)</f>
        <v/>
      </c>
      <c r="L899" s="56" t="str">
        <f t="shared" si="13"/>
        <v/>
      </c>
      <c r="M899" s="57" t="str">
        <f>IF(B899="","",IF(LOOKUP(B899,Stammdaten!$A$17:$A$1001,Stammdaten!$G$17:$G$1001)="Nein",0,IF(ISBLANK(Beladung!B899),"",ROUND(MIN(G899,K899)*-1,2))))</f>
        <v/>
      </c>
    </row>
    <row r="900" spans="1:13" x14ac:dyDescent="0.25">
      <c r="A900" s="142" t="str">
        <f>_xlfn.IFNA(VLOOKUP(B900,Stammdaten!$A$17:$B$300,2,FALSE),"")</f>
        <v/>
      </c>
      <c r="B900" s="125" t="str">
        <f>IF(Beladung!B900="","",Beladung!B900)</f>
        <v/>
      </c>
      <c r="C900" s="124" t="str">
        <f>IF(Beladung!C900="","",Beladung!C900)</f>
        <v/>
      </c>
      <c r="D900" s="87" t="str">
        <f>IF(ISBLANK(Beladung!B900),"",SUMIFS(Beladung!$D$17:$D$300,Beladung!$B$17:$B$300,B900))</f>
        <v/>
      </c>
      <c r="E900" s="66" t="str">
        <f>IF(ISBLANK(Beladung!B900),"",Beladung!D900)</f>
        <v/>
      </c>
      <c r="F900" s="88" t="str">
        <f>IF(ISBLANK(Beladung!B900),"",SUMIFS(Beladung!$F$17:$F$1001,Beladung!$B$17:$B$1001,'Ergebnis (detailliert)'!B900))</f>
        <v/>
      </c>
      <c r="G900" s="67" t="str">
        <f>IF(ISBLANK(Beladung!B900),"",Beladung!F900)</f>
        <v/>
      </c>
      <c r="H900" s="88" t="str">
        <f>IF(ISBLANK(Beladung!B900),"",SUMIFS(Entladung!$D$17:$D$1001,Entladung!$B$17:$B$1001,'Ergebnis (detailliert)'!B900))</f>
        <v/>
      </c>
      <c r="I900" s="89" t="str">
        <f>IF(ISBLANK(Entladung!B900),"",Entladung!D900)</f>
        <v/>
      </c>
      <c r="J900" s="88" t="str">
        <f>IF(ISBLANK(Beladung!B900),"",SUMIFS(Entladung!$F$17:$F$1001,Entladung!$B$17:$B$1001,'Ergebnis (detailliert)'!$B$17:$B$300))</f>
        <v/>
      </c>
      <c r="K900" s="13" t="str">
        <f>IFERROR(IF(B900="","",J900*'Ergebnis (detailliert)'!G900/'Ergebnis (detailliert)'!F900),0)</f>
        <v/>
      </c>
      <c r="L900" s="56" t="str">
        <f t="shared" si="13"/>
        <v/>
      </c>
      <c r="M900" s="57" t="str">
        <f>IF(B900="","",IF(LOOKUP(B900,Stammdaten!$A$17:$A$1001,Stammdaten!$G$17:$G$1001)="Nein",0,IF(ISBLANK(Beladung!B900),"",ROUND(MIN(G900,K900)*-1,2))))</f>
        <v/>
      </c>
    </row>
    <row r="901" spans="1:13" x14ac:dyDescent="0.25">
      <c r="A901" s="142" t="str">
        <f>_xlfn.IFNA(VLOOKUP(B901,Stammdaten!$A$17:$B$300,2,FALSE),"")</f>
        <v/>
      </c>
      <c r="B901" s="125" t="str">
        <f>IF(Beladung!B901="","",Beladung!B901)</f>
        <v/>
      </c>
      <c r="C901" s="124" t="str">
        <f>IF(Beladung!C901="","",Beladung!C901)</f>
        <v/>
      </c>
      <c r="D901" s="87" t="str">
        <f>IF(ISBLANK(Beladung!B901),"",SUMIFS(Beladung!$D$17:$D$300,Beladung!$B$17:$B$300,B901))</f>
        <v/>
      </c>
      <c r="E901" s="66" t="str">
        <f>IF(ISBLANK(Beladung!B901),"",Beladung!D901)</f>
        <v/>
      </c>
      <c r="F901" s="88" t="str">
        <f>IF(ISBLANK(Beladung!B901),"",SUMIFS(Beladung!$F$17:$F$1001,Beladung!$B$17:$B$1001,'Ergebnis (detailliert)'!B901))</f>
        <v/>
      </c>
      <c r="G901" s="67" t="str">
        <f>IF(ISBLANK(Beladung!B901),"",Beladung!F901)</f>
        <v/>
      </c>
      <c r="H901" s="88" t="str">
        <f>IF(ISBLANK(Beladung!B901),"",SUMIFS(Entladung!$D$17:$D$1001,Entladung!$B$17:$B$1001,'Ergebnis (detailliert)'!B901))</f>
        <v/>
      </c>
      <c r="I901" s="89" t="str">
        <f>IF(ISBLANK(Entladung!B901),"",Entladung!D901)</f>
        <v/>
      </c>
      <c r="J901" s="88" t="str">
        <f>IF(ISBLANK(Beladung!B901),"",SUMIFS(Entladung!$F$17:$F$1001,Entladung!$B$17:$B$1001,'Ergebnis (detailliert)'!$B$17:$B$300))</f>
        <v/>
      </c>
      <c r="K901" s="13" t="str">
        <f>IFERROR(IF(B901="","",J901*'Ergebnis (detailliert)'!G901/'Ergebnis (detailliert)'!F901),0)</f>
        <v/>
      </c>
      <c r="L901" s="56" t="str">
        <f t="shared" si="13"/>
        <v/>
      </c>
      <c r="M901" s="57" t="str">
        <f>IF(B901="","",IF(LOOKUP(B901,Stammdaten!$A$17:$A$1001,Stammdaten!$G$17:$G$1001)="Nein",0,IF(ISBLANK(Beladung!B901),"",ROUND(MIN(G901,K901)*-1,2))))</f>
        <v/>
      </c>
    </row>
    <row r="902" spans="1:13" x14ac:dyDescent="0.25">
      <c r="A902" s="142" t="str">
        <f>_xlfn.IFNA(VLOOKUP(B902,Stammdaten!$A$17:$B$300,2,FALSE),"")</f>
        <v/>
      </c>
      <c r="B902" s="125" t="str">
        <f>IF(Beladung!B902="","",Beladung!B902)</f>
        <v/>
      </c>
      <c r="C902" s="124" t="str">
        <f>IF(Beladung!C902="","",Beladung!C902)</f>
        <v/>
      </c>
      <c r="D902" s="87" t="str">
        <f>IF(ISBLANK(Beladung!B902),"",SUMIFS(Beladung!$D$17:$D$300,Beladung!$B$17:$B$300,B902))</f>
        <v/>
      </c>
      <c r="E902" s="66" t="str">
        <f>IF(ISBLANK(Beladung!B902),"",Beladung!D902)</f>
        <v/>
      </c>
      <c r="F902" s="88" t="str">
        <f>IF(ISBLANK(Beladung!B902),"",SUMIFS(Beladung!$F$17:$F$1001,Beladung!$B$17:$B$1001,'Ergebnis (detailliert)'!B902))</f>
        <v/>
      </c>
      <c r="G902" s="67" t="str">
        <f>IF(ISBLANK(Beladung!B902),"",Beladung!F902)</f>
        <v/>
      </c>
      <c r="H902" s="88" t="str">
        <f>IF(ISBLANK(Beladung!B902),"",SUMIFS(Entladung!$D$17:$D$1001,Entladung!$B$17:$B$1001,'Ergebnis (detailliert)'!B902))</f>
        <v/>
      </c>
      <c r="I902" s="89" t="str">
        <f>IF(ISBLANK(Entladung!B902),"",Entladung!D902)</f>
        <v/>
      </c>
      <c r="J902" s="88" t="str">
        <f>IF(ISBLANK(Beladung!B902),"",SUMIFS(Entladung!$F$17:$F$1001,Entladung!$B$17:$B$1001,'Ergebnis (detailliert)'!$B$17:$B$300))</f>
        <v/>
      </c>
      <c r="K902" s="13" t="str">
        <f>IFERROR(IF(B902="","",J902*'Ergebnis (detailliert)'!G902/'Ergebnis (detailliert)'!F902),0)</f>
        <v/>
      </c>
      <c r="L902" s="56" t="str">
        <f t="shared" si="13"/>
        <v/>
      </c>
      <c r="M902" s="57" t="str">
        <f>IF(B902="","",IF(LOOKUP(B902,Stammdaten!$A$17:$A$1001,Stammdaten!$G$17:$G$1001)="Nein",0,IF(ISBLANK(Beladung!B902),"",ROUND(MIN(G902,K902)*-1,2))))</f>
        <v/>
      </c>
    </row>
    <row r="903" spans="1:13" x14ac:dyDescent="0.25">
      <c r="A903" s="142" t="str">
        <f>_xlfn.IFNA(VLOOKUP(B903,Stammdaten!$A$17:$B$300,2,FALSE),"")</f>
        <v/>
      </c>
      <c r="B903" s="125" t="str">
        <f>IF(Beladung!B903="","",Beladung!B903)</f>
        <v/>
      </c>
      <c r="C903" s="124" t="str">
        <f>IF(Beladung!C903="","",Beladung!C903)</f>
        <v/>
      </c>
      <c r="D903" s="87" t="str">
        <f>IF(ISBLANK(Beladung!B903),"",SUMIFS(Beladung!$D$17:$D$300,Beladung!$B$17:$B$300,B903))</f>
        <v/>
      </c>
      <c r="E903" s="66" t="str">
        <f>IF(ISBLANK(Beladung!B903),"",Beladung!D903)</f>
        <v/>
      </c>
      <c r="F903" s="88" t="str">
        <f>IF(ISBLANK(Beladung!B903),"",SUMIFS(Beladung!$F$17:$F$1001,Beladung!$B$17:$B$1001,'Ergebnis (detailliert)'!B903))</f>
        <v/>
      </c>
      <c r="G903" s="67" t="str">
        <f>IF(ISBLANK(Beladung!B903),"",Beladung!F903)</f>
        <v/>
      </c>
      <c r="H903" s="88" t="str">
        <f>IF(ISBLANK(Beladung!B903),"",SUMIFS(Entladung!$D$17:$D$1001,Entladung!$B$17:$B$1001,'Ergebnis (detailliert)'!B903))</f>
        <v/>
      </c>
      <c r="I903" s="89" t="str">
        <f>IF(ISBLANK(Entladung!B903),"",Entladung!D903)</f>
        <v/>
      </c>
      <c r="J903" s="88" t="str">
        <f>IF(ISBLANK(Beladung!B903),"",SUMIFS(Entladung!$F$17:$F$1001,Entladung!$B$17:$B$1001,'Ergebnis (detailliert)'!$B$17:$B$300))</f>
        <v/>
      </c>
      <c r="K903" s="13" t="str">
        <f>IFERROR(IF(B903="","",J903*'Ergebnis (detailliert)'!G903/'Ergebnis (detailliert)'!F903),0)</f>
        <v/>
      </c>
      <c r="L903" s="56" t="str">
        <f t="shared" si="13"/>
        <v/>
      </c>
      <c r="M903" s="57" t="str">
        <f>IF(B903="","",IF(LOOKUP(B903,Stammdaten!$A$17:$A$1001,Stammdaten!$G$17:$G$1001)="Nein",0,IF(ISBLANK(Beladung!B903),"",ROUND(MIN(G903,K903)*-1,2))))</f>
        <v/>
      </c>
    </row>
    <row r="904" spans="1:13" x14ac:dyDescent="0.25">
      <c r="A904" s="142" t="str">
        <f>_xlfn.IFNA(VLOOKUP(B904,Stammdaten!$A$17:$B$300,2,FALSE),"")</f>
        <v/>
      </c>
      <c r="B904" s="125" t="str">
        <f>IF(Beladung!B904="","",Beladung!B904)</f>
        <v/>
      </c>
      <c r="C904" s="124" t="str">
        <f>IF(Beladung!C904="","",Beladung!C904)</f>
        <v/>
      </c>
      <c r="D904" s="87" t="str">
        <f>IF(ISBLANK(Beladung!B904),"",SUMIFS(Beladung!$D$17:$D$300,Beladung!$B$17:$B$300,B904))</f>
        <v/>
      </c>
      <c r="E904" s="66" t="str">
        <f>IF(ISBLANK(Beladung!B904),"",Beladung!D904)</f>
        <v/>
      </c>
      <c r="F904" s="88" t="str">
        <f>IF(ISBLANK(Beladung!B904),"",SUMIFS(Beladung!$F$17:$F$1001,Beladung!$B$17:$B$1001,'Ergebnis (detailliert)'!B904))</f>
        <v/>
      </c>
      <c r="G904" s="67" t="str">
        <f>IF(ISBLANK(Beladung!B904),"",Beladung!F904)</f>
        <v/>
      </c>
      <c r="H904" s="88" t="str">
        <f>IF(ISBLANK(Beladung!B904),"",SUMIFS(Entladung!$D$17:$D$1001,Entladung!$B$17:$B$1001,'Ergebnis (detailliert)'!B904))</f>
        <v/>
      </c>
      <c r="I904" s="89" t="str">
        <f>IF(ISBLANK(Entladung!B904),"",Entladung!D904)</f>
        <v/>
      </c>
      <c r="J904" s="88" t="str">
        <f>IF(ISBLANK(Beladung!B904),"",SUMIFS(Entladung!$F$17:$F$1001,Entladung!$B$17:$B$1001,'Ergebnis (detailliert)'!$B$17:$B$300))</f>
        <v/>
      </c>
      <c r="K904" s="13" t="str">
        <f>IFERROR(IF(B904="","",J904*'Ergebnis (detailliert)'!G904/'Ergebnis (detailliert)'!F904),0)</f>
        <v/>
      </c>
      <c r="L904" s="56" t="str">
        <f t="shared" si="13"/>
        <v/>
      </c>
      <c r="M904" s="57" t="str">
        <f>IF(B904="","",IF(LOOKUP(B904,Stammdaten!$A$17:$A$1001,Stammdaten!$G$17:$G$1001)="Nein",0,IF(ISBLANK(Beladung!B904),"",ROUND(MIN(G904,K904)*-1,2))))</f>
        <v/>
      </c>
    </row>
    <row r="905" spans="1:13" x14ac:dyDescent="0.25">
      <c r="A905" s="142" t="str">
        <f>_xlfn.IFNA(VLOOKUP(B905,Stammdaten!$A$17:$B$300,2,FALSE),"")</f>
        <v/>
      </c>
      <c r="B905" s="125" t="str">
        <f>IF(Beladung!B905="","",Beladung!B905)</f>
        <v/>
      </c>
      <c r="C905" s="124" t="str">
        <f>IF(Beladung!C905="","",Beladung!C905)</f>
        <v/>
      </c>
      <c r="D905" s="87" t="str">
        <f>IF(ISBLANK(Beladung!B905),"",SUMIFS(Beladung!$D$17:$D$300,Beladung!$B$17:$B$300,B905))</f>
        <v/>
      </c>
      <c r="E905" s="66" t="str">
        <f>IF(ISBLANK(Beladung!B905),"",Beladung!D905)</f>
        <v/>
      </c>
      <c r="F905" s="88" t="str">
        <f>IF(ISBLANK(Beladung!B905),"",SUMIFS(Beladung!$F$17:$F$1001,Beladung!$B$17:$B$1001,'Ergebnis (detailliert)'!B905))</f>
        <v/>
      </c>
      <c r="G905" s="67" t="str">
        <f>IF(ISBLANK(Beladung!B905),"",Beladung!F905)</f>
        <v/>
      </c>
      <c r="H905" s="88" t="str">
        <f>IF(ISBLANK(Beladung!B905),"",SUMIFS(Entladung!$D$17:$D$1001,Entladung!$B$17:$B$1001,'Ergebnis (detailliert)'!B905))</f>
        <v/>
      </c>
      <c r="I905" s="89" t="str">
        <f>IF(ISBLANK(Entladung!B905),"",Entladung!D905)</f>
        <v/>
      </c>
      <c r="J905" s="88" t="str">
        <f>IF(ISBLANK(Beladung!B905),"",SUMIFS(Entladung!$F$17:$F$1001,Entladung!$B$17:$B$1001,'Ergebnis (detailliert)'!$B$17:$B$300))</f>
        <v/>
      </c>
      <c r="K905" s="13" t="str">
        <f>IFERROR(IF(B905="","",J905*'Ergebnis (detailliert)'!G905/'Ergebnis (detailliert)'!F905),0)</f>
        <v/>
      </c>
      <c r="L905" s="56" t="str">
        <f t="shared" si="13"/>
        <v/>
      </c>
      <c r="M905" s="57" t="str">
        <f>IF(B905="","",IF(LOOKUP(B905,Stammdaten!$A$17:$A$1001,Stammdaten!$G$17:$G$1001)="Nein",0,IF(ISBLANK(Beladung!B905),"",ROUND(MIN(G905,K905)*-1,2))))</f>
        <v/>
      </c>
    </row>
    <row r="906" spans="1:13" x14ac:dyDescent="0.25">
      <c r="A906" s="142" t="str">
        <f>_xlfn.IFNA(VLOOKUP(B906,Stammdaten!$A$17:$B$300,2,FALSE),"")</f>
        <v/>
      </c>
      <c r="B906" s="125" t="str">
        <f>IF(Beladung!B906="","",Beladung!B906)</f>
        <v/>
      </c>
      <c r="C906" s="124" t="str">
        <f>IF(Beladung!C906="","",Beladung!C906)</f>
        <v/>
      </c>
      <c r="D906" s="87" t="str">
        <f>IF(ISBLANK(Beladung!B906),"",SUMIFS(Beladung!$D$17:$D$300,Beladung!$B$17:$B$300,B906))</f>
        <v/>
      </c>
      <c r="E906" s="66" t="str">
        <f>IF(ISBLANK(Beladung!B906),"",Beladung!D906)</f>
        <v/>
      </c>
      <c r="F906" s="88" t="str">
        <f>IF(ISBLANK(Beladung!B906),"",SUMIFS(Beladung!$F$17:$F$1001,Beladung!$B$17:$B$1001,'Ergebnis (detailliert)'!B906))</f>
        <v/>
      </c>
      <c r="G906" s="67" t="str">
        <f>IF(ISBLANK(Beladung!B906),"",Beladung!F906)</f>
        <v/>
      </c>
      <c r="H906" s="88" t="str">
        <f>IF(ISBLANK(Beladung!B906),"",SUMIFS(Entladung!$D$17:$D$1001,Entladung!$B$17:$B$1001,'Ergebnis (detailliert)'!B906))</f>
        <v/>
      </c>
      <c r="I906" s="89" t="str">
        <f>IF(ISBLANK(Entladung!B906),"",Entladung!D906)</f>
        <v/>
      </c>
      <c r="J906" s="88" t="str">
        <f>IF(ISBLANK(Beladung!B906),"",SUMIFS(Entladung!$F$17:$F$1001,Entladung!$B$17:$B$1001,'Ergebnis (detailliert)'!$B$17:$B$300))</f>
        <v/>
      </c>
      <c r="K906" s="13" t="str">
        <f>IFERROR(IF(B906="","",J906*'Ergebnis (detailliert)'!G906/'Ergebnis (detailliert)'!F906),0)</f>
        <v/>
      </c>
      <c r="L906" s="56" t="str">
        <f t="shared" si="13"/>
        <v/>
      </c>
      <c r="M906" s="57" t="str">
        <f>IF(B906="","",IF(LOOKUP(B906,Stammdaten!$A$17:$A$1001,Stammdaten!$G$17:$G$1001)="Nein",0,IF(ISBLANK(Beladung!B906),"",ROUND(MIN(G906,K906)*-1,2))))</f>
        <v/>
      </c>
    </row>
    <row r="907" spans="1:13" x14ac:dyDescent="0.25">
      <c r="A907" s="142" t="str">
        <f>_xlfn.IFNA(VLOOKUP(B907,Stammdaten!$A$17:$B$300,2,FALSE),"")</f>
        <v/>
      </c>
      <c r="B907" s="125" t="str">
        <f>IF(Beladung!B907="","",Beladung!B907)</f>
        <v/>
      </c>
      <c r="C907" s="124" t="str">
        <f>IF(Beladung!C907="","",Beladung!C907)</f>
        <v/>
      </c>
      <c r="D907" s="87" t="str">
        <f>IF(ISBLANK(Beladung!B907),"",SUMIFS(Beladung!$D$17:$D$300,Beladung!$B$17:$B$300,B907))</f>
        <v/>
      </c>
      <c r="E907" s="66" t="str">
        <f>IF(ISBLANK(Beladung!B907),"",Beladung!D907)</f>
        <v/>
      </c>
      <c r="F907" s="88" t="str">
        <f>IF(ISBLANK(Beladung!B907),"",SUMIFS(Beladung!$F$17:$F$1001,Beladung!$B$17:$B$1001,'Ergebnis (detailliert)'!B907))</f>
        <v/>
      </c>
      <c r="G907" s="67" t="str">
        <f>IF(ISBLANK(Beladung!B907),"",Beladung!F907)</f>
        <v/>
      </c>
      <c r="H907" s="88" t="str">
        <f>IF(ISBLANK(Beladung!B907),"",SUMIFS(Entladung!$D$17:$D$1001,Entladung!$B$17:$B$1001,'Ergebnis (detailliert)'!B907))</f>
        <v/>
      </c>
      <c r="I907" s="89" t="str">
        <f>IF(ISBLANK(Entladung!B907),"",Entladung!D907)</f>
        <v/>
      </c>
      <c r="J907" s="88" t="str">
        <f>IF(ISBLANK(Beladung!B907),"",SUMIFS(Entladung!$F$17:$F$1001,Entladung!$B$17:$B$1001,'Ergebnis (detailliert)'!$B$17:$B$300))</f>
        <v/>
      </c>
      <c r="K907" s="13" t="str">
        <f>IFERROR(IF(B907="","",J907*'Ergebnis (detailliert)'!G907/'Ergebnis (detailliert)'!F907),0)</f>
        <v/>
      </c>
      <c r="L907" s="56" t="str">
        <f t="shared" si="13"/>
        <v/>
      </c>
      <c r="M907" s="57" t="str">
        <f>IF(B907="","",IF(LOOKUP(B907,Stammdaten!$A$17:$A$1001,Stammdaten!$G$17:$G$1001)="Nein",0,IF(ISBLANK(Beladung!B907),"",ROUND(MIN(G907,K907)*-1,2))))</f>
        <v/>
      </c>
    </row>
    <row r="908" spans="1:13" x14ac:dyDescent="0.25">
      <c r="A908" s="142" t="str">
        <f>_xlfn.IFNA(VLOOKUP(B908,Stammdaten!$A$17:$B$300,2,FALSE),"")</f>
        <v/>
      </c>
      <c r="B908" s="125" t="str">
        <f>IF(Beladung!B908="","",Beladung!B908)</f>
        <v/>
      </c>
      <c r="C908" s="124" t="str">
        <f>IF(Beladung!C908="","",Beladung!C908)</f>
        <v/>
      </c>
      <c r="D908" s="87" t="str">
        <f>IF(ISBLANK(Beladung!B908),"",SUMIFS(Beladung!$D$17:$D$300,Beladung!$B$17:$B$300,B908))</f>
        <v/>
      </c>
      <c r="E908" s="66" t="str">
        <f>IF(ISBLANK(Beladung!B908),"",Beladung!D908)</f>
        <v/>
      </c>
      <c r="F908" s="88" t="str">
        <f>IF(ISBLANK(Beladung!B908),"",SUMIFS(Beladung!$F$17:$F$1001,Beladung!$B$17:$B$1001,'Ergebnis (detailliert)'!B908))</f>
        <v/>
      </c>
      <c r="G908" s="67" t="str">
        <f>IF(ISBLANK(Beladung!B908),"",Beladung!F908)</f>
        <v/>
      </c>
      <c r="H908" s="88" t="str">
        <f>IF(ISBLANK(Beladung!B908),"",SUMIFS(Entladung!$D$17:$D$1001,Entladung!$B$17:$B$1001,'Ergebnis (detailliert)'!B908))</f>
        <v/>
      </c>
      <c r="I908" s="89" t="str">
        <f>IF(ISBLANK(Entladung!B908),"",Entladung!D908)</f>
        <v/>
      </c>
      <c r="J908" s="88" t="str">
        <f>IF(ISBLANK(Beladung!B908),"",SUMIFS(Entladung!$F$17:$F$1001,Entladung!$B$17:$B$1001,'Ergebnis (detailliert)'!$B$17:$B$300))</f>
        <v/>
      </c>
      <c r="K908" s="13" t="str">
        <f>IFERROR(IF(B908="","",J908*'Ergebnis (detailliert)'!G908/'Ergebnis (detailliert)'!F908),0)</f>
        <v/>
      </c>
      <c r="L908" s="56" t="str">
        <f t="shared" si="13"/>
        <v/>
      </c>
      <c r="M908" s="57" t="str">
        <f>IF(B908="","",IF(LOOKUP(B908,Stammdaten!$A$17:$A$1001,Stammdaten!$G$17:$G$1001)="Nein",0,IF(ISBLANK(Beladung!B908),"",ROUND(MIN(G908,K908)*-1,2))))</f>
        <v/>
      </c>
    </row>
    <row r="909" spans="1:13" x14ac:dyDescent="0.25">
      <c r="A909" s="142" t="str">
        <f>_xlfn.IFNA(VLOOKUP(B909,Stammdaten!$A$17:$B$300,2,FALSE),"")</f>
        <v/>
      </c>
      <c r="B909" s="125" t="str">
        <f>IF(Beladung!B909="","",Beladung!B909)</f>
        <v/>
      </c>
      <c r="C909" s="124" t="str">
        <f>IF(Beladung!C909="","",Beladung!C909)</f>
        <v/>
      </c>
      <c r="D909" s="87" t="str">
        <f>IF(ISBLANK(Beladung!B909),"",SUMIFS(Beladung!$D$17:$D$300,Beladung!$B$17:$B$300,B909))</f>
        <v/>
      </c>
      <c r="E909" s="66" t="str">
        <f>IF(ISBLANK(Beladung!B909),"",Beladung!D909)</f>
        <v/>
      </c>
      <c r="F909" s="88" t="str">
        <f>IF(ISBLANK(Beladung!B909),"",SUMIFS(Beladung!$F$17:$F$1001,Beladung!$B$17:$B$1001,'Ergebnis (detailliert)'!B909))</f>
        <v/>
      </c>
      <c r="G909" s="67" t="str">
        <f>IF(ISBLANK(Beladung!B909),"",Beladung!F909)</f>
        <v/>
      </c>
      <c r="H909" s="88" t="str">
        <f>IF(ISBLANK(Beladung!B909),"",SUMIFS(Entladung!$D$17:$D$1001,Entladung!$B$17:$B$1001,'Ergebnis (detailliert)'!B909))</f>
        <v/>
      </c>
      <c r="I909" s="89" t="str">
        <f>IF(ISBLANK(Entladung!B909),"",Entladung!D909)</f>
        <v/>
      </c>
      <c r="J909" s="88" t="str">
        <f>IF(ISBLANK(Beladung!B909),"",SUMIFS(Entladung!$F$17:$F$1001,Entladung!$B$17:$B$1001,'Ergebnis (detailliert)'!$B$17:$B$300))</f>
        <v/>
      </c>
      <c r="K909" s="13" t="str">
        <f>IFERROR(IF(B909="","",J909*'Ergebnis (detailliert)'!G909/'Ergebnis (detailliert)'!F909),0)</f>
        <v/>
      </c>
      <c r="L909" s="56" t="str">
        <f t="shared" si="13"/>
        <v/>
      </c>
      <c r="M909" s="57" t="str">
        <f>IF(B909="","",IF(LOOKUP(B909,Stammdaten!$A$17:$A$1001,Stammdaten!$G$17:$G$1001)="Nein",0,IF(ISBLANK(Beladung!B909),"",ROUND(MIN(G909,K909)*-1,2))))</f>
        <v/>
      </c>
    </row>
    <row r="910" spans="1:13" x14ac:dyDescent="0.25">
      <c r="A910" s="142" t="str">
        <f>_xlfn.IFNA(VLOOKUP(B910,Stammdaten!$A$17:$B$300,2,FALSE),"")</f>
        <v/>
      </c>
      <c r="B910" s="125" t="str">
        <f>IF(Beladung!B910="","",Beladung!B910)</f>
        <v/>
      </c>
      <c r="C910" s="124" t="str">
        <f>IF(Beladung!C910="","",Beladung!C910)</f>
        <v/>
      </c>
      <c r="D910" s="87" t="str">
        <f>IF(ISBLANK(Beladung!B910),"",SUMIFS(Beladung!$D$17:$D$300,Beladung!$B$17:$B$300,B910))</f>
        <v/>
      </c>
      <c r="E910" s="66" t="str">
        <f>IF(ISBLANK(Beladung!B910),"",Beladung!D910)</f>
        <v/>
      </c>
      <c r="F910" s="88" t="str">
        <f>IF(ISBLANK(Beladung!B910),"",SUMIFS(Beladung!$F$17:$F$1001,Beladung!$B$17:$B$1001,'Ergebnis (detailliert)'!B910))</f>
        <v/>
      </c>
      <c r="G910" s="67" t="str">
        <f>IF(ISBLANK(Beladung!B910),"",Beladung!F910)</f>
        <v/>
      </c>
      <c r="H910" s="88" t="str">
        <f>IF(ISBLANK(Beladung!B910),"",SUMIFS(Entladung!$D$17:$D$1001,Entladung!$B$17:$B$1001,'Ergebnis (detailliert)'!B910))</f>
        <v/>
      </c>
      <c r="I910" s="89" t="str">
        <f>IF(ISBLANK(Entladung!B910),"",Entladung!D910)</f>
        <v/>
      </c>
      <c r="J910" s="88" t="str">
        <f>IF(ISBLANK(Beladung!B910),"",SUMIFS(Entladung!$F$17:$F$1001,Entladung!$B$17:$B$1001,'Ergebnis (detailliert)'!$B$17:$B$300))</f>
        <v/>
      </c>
      <c r="K910" s="13" t="str">
        <f>IFERROR(IF(B910="","",J910*'Ergebnis (detailliert)'!G910/'Ergebnis (detailliert)'!F910),0)</f>
        <v/>
      </c>
      <c r="L910" s="56" t="str">
        <f t="shared" si="13"/>
        <v/>
      </c>
      <c r="M910" s="57" t="str">
        <f>IF(B910="","",IF(LOOKUP(B910,Stammdaten!$A$17:$A$1001,Stammdaten!$G$17:$G$1001)="Nein",0,IF(ISBLANK(Beladung!B910),"",ROUND(MIN(G910,K910)*-1,2))))</f>
        <v/>
      </c>
    </row>
    <row r="911" spans="1:13" x14ac:dyDescent="0.25">
      <c r="A911" s="142" t="str">
        <f>_xlfn.IFNA(VLOOKUP(B911,Stammdaten!$A$17:$B$300,2,FALSE),"")</f>
        <v/>
      </c>
      <c r="B911" s="125" t="str">
        <f>IF(Beladung!B911="","",Beladung!B911)</f>
        <v/>
      </c>
      <c r="C911" s="124" t="str">
        <f>IF(Beladung!C911="","",Beladung!C911)</f>
        <v/>
      </c>
      <c r="D911" s="87" t="str">
        <f>IF(ISBLANK(Beladung!B911),"",SUMIFS(Beladung!$D$17:$D$300,Beladung!$B$17:$B$300,B911))</f>
        <v/>
      </c>
      <c r="E911" s="66" t="str">
        <f>IF(ISBLANK(Beladung!B911),"",Beladung!D911)</f>
        <v/>
      </c>
      <c r="F911" s="88" t="str">
        <f>IF(ISBLANK(Beladung!B911),"",SUMIFS(Beladung!$F$17:$F$1001,Beladung!$B$17:$B$1001,'Ergebnis (detailliert)'!B911))</f>
        <v/>
      </c>
      <c r="G911" s="67" t="str">
        <f>IF(ISBLANK(Beladung!B911),"",Beladung!F911)</f>
        <v/>
      </c>
      <c r="H911" s="88" t="str">
        <f>IF(ISBLANK(Beladung!B911),"",SUMIFS(Entladung!$D$17:$D$1001,Entladung!$B$17:$B$1001,'Ergebnis (detailliert)'!B911))</f>
        <v/>
      </c>
      <c r="I911" s="89" t="str">
        <f>IF(ISBLANK(Entladung!B911),"",Entladung!D911)</f>
        <v/>
      </c>
      <c r="J911" s="88" t="str">
        <f>IF(ISBLANK(Beladung!B911),"",SUMIFS(Entladung!$F$17:$F$1001,Entladung!$B$17:$B$1001,'Ergebnis (detailliert)'!$B$17:$B$300))</f>
        <v/>
      </c>
      <c r="K911" s="13" t="str">
        <f>IFERROR(IF(B911="","",J911*'Ergebnis (detailliert)'!G911/'Ergebnis (detailliert)'!F911),0)</f>
        <v/>
      </c>
      <c r="L911" s="56" t="str">
        <f t="shared" si="13"/>
        <v/>
      </c>
      <c r="M911" s="57" t="str">
        <f>IF(B911="","",IF(LOOKUP(B911,Stammdaten!$A$17:$A$1001,Stammdaten!$G$17:$G$1001)="Nein",0,IF(ISBLANK(Beladung!B911),"",ROUND(MIN(G911,K911)*-1,2))))</f>
        <v/>
      </c>
    </row>
    <row r="912" spans="1:13" x14ac:dyDescent="0.25">
      <c r="A912" s="142" t="str">
        <f>_xlfn.IFNA(VLOOKUP(B912,Stammdaten!$A$17:$B$300,2,FALSE),"")</f>
        <v/>
      </c>
      <c r="B912" s="125" t="str">
        <f>IF(Beladung!B912="","",Beladung!B912)</f>
        <v/>
      </c>
      <c r="C912" s="124" t="str">
        <f>IF(Beladung!C912="","",Beladung!C912)</f>
        <v/>
      </c>
      <c r="D912" s="87" t="str">
        <f>IF(ISBLANK(Beladung!B912),"",SUMIFS(Beladung!$D$17:$D$300,Beladung!$B$17:$B$300,B912))</f>
        <v/>
      </c>
      <c r="E912" s="66" t="str">
        <f>IF(ISBLANK(Beladung!B912),"",Beladung!D912)</f>
        <v/>
      </c>
      <c r="F912" s="88" t="str">
        <f>IF(ISBLANK(Beladung!B912),"",SUMIFS(Beladung!$F$17:$F$1001,Beladung!$B$17:$B$1001,'Ergebnis (detailliert)'!B912))</f>
        <v/>
      </c>
      <c r="G912" s="67" t="str">
        <f>IF(ISBLANK(Beladung!B912),"",Beladung!F912)</f>
        <v/>
      </c>
      <c r="H912" s="88" t="str">
        <f>IF(ISBLANK(Beladung!B912),"",SUMIFS(Entladung!$D$17:$D$1001,Entladung!$B$17:$B$1001,'Ergebnis (detailliert)'!B912))</f>
        <v/>
      </c>
      <c r="I912" s="89" t="str">
        <f>IF(ISBLANK(Entladung!B912),"",Entladung!D912)</f>
        <v/>
      </c>
      <c r="J912" s="88" t="str">
        <f>IF(ISBLANK(Beladung!B912),"",SUMIFS(Entladung!$F$17:$F$1001,Entladung!$B$17:$B$1001,'Ergebnis (detailliert)'!$B$17:$B$300))</f>
        <v/>
      </c>
      <c r="K912" s="13" t="str">
        <f>IFERROR(IF(B912="","",J912*'Ergebnis (detailliert)'!G912/'Ergebnis (detailliert)'!F912),0)</f>
        <v/>
      </c>
      <c r="L912" s="56" t="str">
        <f t="shared" si="13"/>
        <v/>
      </c>
      <c r="M912" s="57" t="str">
        <f>IF(B912="","",IF(LOOKUP(B912,Stammdaten!$A$17:$A$1001,Stammdaten!$G$17:$G$1001)="Nein",0,IF(ISBLANK(Beladung!B912),"",ROUND(MIN(G912,K912)*-1,2))))</f>
        <v/>
      </c>
    </row>
    <row r="913" spans="1:13" x14ac:dyDescent="0.25">
      <c r="A913" s="142" t="str">
        <f>_xlfn.IFNA(VLOOKUP(B913,Stammdaten!$A$17:$B$300,2,FALSE),"")</f>
        <v/>
      </c>
      <c r="B913" s="125" t="str">
        <f>IF(Beladung!B913="","",Beladung!B913)</f>
        <v/>
      </c>
      <c r="C913" s="124" t="str">
        <f>IF(Beladung!C913="","",Beladung!C913)</f>
        <v/>
      </c>
      <c r="D913" s="87" t="str">
        <f>IF(ISBLANK(Beladung!B913),"",SUMIFS(Beladung!$D$17:$D$300,Beladung!$B$17:$B$300,B913))</f>
        <v/>
      </c>
      <c r="E913" s="66" t="str">
        <f>IF(ISBLANK(Beladung!B913),"",Beladung!D913)</f>
        <v/>
      </c>
      <c r="F913" s="88" t="str">
        <f>IF(ISBLANK(Beladung!B913),"",SUMIFS(Beladung!$F$17:$F$1001,Beladung!$B$17:$B$1001,'Ergebnis (detailliert)'!B913))</f>
        <v/>
      </c>
      <c r="G913" s="67" t="str">
        <f>IF(ISBLANK(Beladung!B913),"",Beladung!F913)</f>
        <v/>
      </c>
      <c r="H913" s="88" t="str">
        <f>IF(ISBLANK(Beladung!B913),"",SUMIFS(Entladung!$D$17:$D$1001,Entladung!$B$17:$B$1001,'Ergebnis (detailliert)'!B913))</f>
        <v/>
      </c>
      <c r="I913" s="89" t="str">
        <f>IF(ISBLANK(Entladung!B913),"",Entladung!D913)</f>
        <v/>
      </c>
      <c r="J913" s="88" t="str">
        <f>IF(ISBLANK(Beladung!B913),"",SUMIFS(Entladung!$F$17:$F$1001,Entladung!$B$17:$B$1001,'Ergebnis (detailliert)'!$B$17:$B$300))</f>
        <v/>
      </c>
      <c r="K913" s="13" t="str">
        <f>IFERROR(IF(B913="","",J913*'Ergebnis (detailliert)'!G913/'Ergebnis (detailliert)'!F913),0)</f>
        <v/>
      </c>
      <c r="L913" s="56" t="str">
        <f t="shared" si="13"/>
        <v/>
      </c>
      <c r="M913" s="57" t="str">
        <f>IF(B913="","",IF(LOOKUP(B913,Stammdaten!$A$17:$A$1001,Stammdaten!$G$17:$G$1001)="Nein",0,IF(ISBLANK(Beladung!B913),"",ROUND(MIN(G913,K913)*-1,2))))</f>
        <v/>
      </c>
    </row>
    <row r="914" spans="1:13" x14ac:dyDescent="0.25">
      <c r="A914" s="142" t="str">
        <f>_xlfn.IFNA(VLOOKUP(B914,Stammdaten!$A$17:$B$300,2,FALSE),"")</f>
        <v/>
      </c>
      <c r="B914" s="125" t="str">
        <f>IF(Beladung!B914="","",Beladung!B914)</f>
        <v/>
      </c>
      <c r="C914" s="124" t="str">
        <f>IF(Beladung!C914="","",Beladung!C914)</f>
        <v/>
      </c>
      <c r="D914" s="87" t="str">
        <f>IF(ISBLANK(Beladung!B914),"",SUMIFS(Beladung!$D$17:$D$300,Beladung!$B$17:$B$300,B914))</f>
        <v/>
      </c>
      <c r="E914" s="66" t="str">
        <f>IF(ISBLANK(Beladung!B914),"",Beladung!D914)</f>
        <v/>
      </c>
      <c r="F914" s="88" t="str">
        <f>IF(ISBLANK(Beladung!B914),"",SUMIFS(Beladung!$F$17:$F$1001,Beladung!$B$17:$B$1001,'Ergebnis (detailliert)'!B914))</f>
        <v/>
      </c>
      <c r="G914" s="67" t="str">
        <f>IF(ISBLANK(Beladung!B914),"",Beladung!F914)</f>
        <v/>
      </c>
      <c r="H914" s="88" t="str">
        <f>IF(ISBLANK(Beladung!B914),"",SUMIFS(Entladung!$D$17:$D$1001,Entladung!$B$17:$B$1001,'Ergebnis (detailliert)'!B914))</f>
        <v/>
      </c>
      <c r="I914" s="89" t="str">
        <f>IF(ISBLANK(Entladung!B914),"",Entladung!D914)</f>
        <v/>
      </c>
      <c r="J914" s="88" t="str">
        <f>IF(ISBLANK(Beladung!B914),"",SUMIFS(Entladung!$F$17:$F$1001,Entladung!$B$17:$B$1001,'Ergebnis (detailliert)'!$B$17:$B$300))</f>
        <v/>
      </c>
      <c r="K914" s="13" t="str">
        <f>IFERROR(IF(B914="","",J914*'Ergebnis (detailliert)'!G914/'Ergebnis (detailliert)'!F914),0)</f>
        <v/>
      </c>
      <c r="L914" s="56" t="str">
        <f t="shared" ref="L914:L977" si="14">E914</f>
        <v/>
      </c>
      <c r="M914" s="57" t="str">
        <f>IF(B914="","",IF(LOOKUP(B914,Stammdaten!$A$17:$A$1001,Stammdaten!$G$17:$G$1001)="Nein",0,IF(ISBLANK(Beladung!B914),"",ROUND(MIN(G914,K914)*-1,2))))</f>
        <v/>
      </c>
    </row>
    <row r="915" spans="1:13" x14ac:dyDescent="0.25">
      <c r="A915" s="142" t="str">
        <f>_xlfn.IFNA(VLOOKUP(B915,Stammdaten!$A$17:$B$300,2,FALSE),"")</f>
        <v/>
      </c>
      <c r="B915" s="125" t="str">
        <f>IF(Beladung!B915="","",Beladung!B915)</f>
        <v/>
      </c>
      <c r="C915" s="124" t="str">
        <f>IF(Beladung!C915="","",Beladung!C915)</f>
        <v/>
      </c>
      <c r="D915" s="87" t="str">
        <f>IF(ISBLANK(Beladung!B915),"",SUMIFS(Beladung!$D$17:$D$300,Beladung!$B$17:$B$300,B915))</f>
        <v/>
      </c>
      <c r="E915" s="66" t="str">
        <f>IF(ISBLANK(Beladung!B915),"",Beladung!D915)</f>
        <v/>
      </c>
      <c r="F915" s="88" t="str">
        <f>IF(ISBLANK(Beladung!B915),"",SUMIFS(Beladung!$F$17:$F$1001,Beladung!$B$17:$B$1001,'Ergebnis (detailliert)'!B915))</f>
        <v/>
      </c>
      <c r="G915" s="67" t="str">
        <f>IF(ISBLANK(Beladung!B915),"",Beladung!F915)</f>
        <v/>
      </c>
      <c r="H915" s="88" t="str">
        <f>IF(ISBLANK(Beladung!B915),"",SUMIFS(Entladung!$D$17:$D$1001,Entladung!$B$17:$B$1001,'Ergebnis (detailliert)'!B915))</f>
        <v/>
      </c>
      <c r="I915" s="89" t="str">
        <f>IF(ISBLANK(Entladung!B915),"",Entladung!D915)</f>
        <v/>
      </c>
      <c r="J915" s="88" t="str">
        <f>IF(ISBLANK(Beladung!B915),"",SUMIFS(Entladung!$F$17:$F$1001,Entladung!$B$17:$B$1001,'Ergebnis (detailliert)'!$B$17:$B$300))</f>
        <v/>
      </c>
      <c r="K915" s="13" t="str">
        <f>IFERROR(IF(B915="","",J915*'Ergebnis (detailliert)'!G915/'Ergebnis (detailliert)'!F915),0)</f>
        <v/>
      </c>
      <c r="L915" s="56" t="str">
        <f t="shared" si="14"/>
        <v/>
      </c>
      <c r="M915" s="57" t="str">
        <f>IF(B915="","",IF(LOOKUP(B915,Stammdaten!$A$17:$A$1001,Stammdaten!$G$17:$G$1001)="Nein",0,IF(ISBLANK(Beladung!B915),"",ROUND(MIN(G915,K915)*-1,2))))</f>
        <v/>
      </c>
    </row>
    <row r="916" spans="1:13" x14ac:dyDescent="0.25">
      <c r="A916" s="142" t="str">
        <f>_xlfn.IFNA(VLOOKUP(B916,Stammdaten!$A$17:$B$300,2,FALSE),"")</f>
        <v/>
      </c>
      <c r="B916" s="125" t="str">
        <f>IF(Beladung!B916="","",Beladung!B916)</f>
        <v/>
      </c>
      <c r="C916" s="124" t="str">
        <f>IF(Beladung!C916="","",Beladung!C916)</f>
        <v/>
      </c>
      <c r="D916" s="87" t="str">
        <f>IF(ISBLANK(Beladung!B916),"",SUMIFS(Beladung!$D$17:$D$300,Beladung!$B$17:$B$300,B916))</f>
        <v/>
      </c>
      <c r="E916" s="66" t="str">
        <f>IF(ISBLANK(Beladung!B916),"",Beladung!D916)</f>
        <v/>
      </c>
      <c r="F916" s="88" t="str">
        <f>IF(ISBLANK(Beladung!B916),"",SUMIFS(Beladung!$F$17:$F$1001,Beladung!$B$17:$B$1001,'Ergebnis (detailliert)'!B916))</f>
        <v/>
      </c>
      <c r="G916" s="67" t="str">
        <f>IF(ISBLANK(Beladung!B916),"",Beladung!F916)</f>
        <v/>
      </c>
      <c r="H916" s="88" t="str">
        <f>IF(ISBLANK(Beladung!B916),"",SUMIFS(Entladung!$D$17:$D$1001,Entladung!$B$17:$B$1001,'Ergebnis (detailliert)'!B916))</f>
        <v/>
      </c>
      <c r="I916" s="89" t="str">
        <f>IF(ISBLANK(Entladung!B916),"",Entladung!D916)</f>
        <v/>
      </c>
      <c r="J916" s="88" t="str">
        <f>IF(ISBLANK(Beladung!B916),"",SUMIFS(Entladung!$F$17:$F$1001,Entladung!$B$17:$B$1001,'Ergebnis (detailliert)'!$B$17:$B$300))</f>
        <v/>
      </c>
      <c r="K916" s="13" t="str">
        <f>IFERROR(IF(B916="","",J916*'Ergebnis (detailliert)'!G916/'Ergebnis (detailliert)'!F916),0)</f>
        <v/>
      </c>
      <c r="L916" s="56" t="str">
        <f t="shared" si="14"/>
        <v/>
      </c>
      <c r="M916" s="57" t="str">
        <f>IF(B916="","",IF(LOOKUP(B916,Stammdaten!$A$17:$A$1001,Stammdaten!$G$17:$G$1001)="Nein",0,IF(ISBLANK(Beladung!B916),"",ROUND(MIN(G916,K916)*-1,2))))</f>
        <v/>
      </c>
    </row>
    <row r="917" spans="1:13" x14ac:dyDescent="0.25">
      <c r="A917" s="142" t="str">
        <f>_xlfn.IFNA(VLOOKUP(B917,Stammdaten!$A$17:$B$300,2,FALSE),"")</f>
        <v/>
      </c>
      <c r="B917" s="125" t="str">
        <f>IF(Beladung!B917="","",Beladung!B917)</f>
        <v/>
      </c>
      <c r="C917" s="124" t="str">
        <f>IF(Beladung!C917="","",Beladung!C917)</f>
        <v/>
      </c>
      <c r="D917" s="87" t="str">
        <f>IF(ISBLANK(Beladung!B917),"",SUMIFS(Beladung!$D$17:$D$300,Beladung!$B$17:$B$300,B917))</f>
        <v/>
      </c>
      <c r="E917" s="66" t="str">
        <f>IF(ISBLANK(Beladung!B917),"",Beladung!D917)</f>
        <v/>
      </c>
      <c r="F917" s="88" t="str">
        <f>IF(ISBLANK(Beladung!B917),"",SUMIFS(Beladung!$F$17:$F$1001,Beladung!$B$17:$B$1001,'Ergebnis (detailliert)'!B917))</f>
        <v/>
      </c>
      <c r="G917" s="67" t="str">
        <f>IF(ISBLANK(Beladung!B917),"",Beladung!F917)</f>
        <v/>
      </c>
      <c r="H917" s="88" t="str">
        <f>IF(ISBLANK(Beladung!B917),"",SUMIFS(Entladung!$D$17:$D$1001,Entladung!$B$17:$B$1001,'Ergebnis (detailliert)'!B917))</f>
        <v/>
      </c>
      <c r="I917" s="89" t="str">
        <f>IF(ISBLANK(Entladung!B917),"",Entladung!D917)</f>
        <v/>
      </c>
      <c r="J917" s="88" t="str">
        <f>IF(ISBLANK(Beladung!B917),"",SUMIFS(Entladung!$F$17:$F$1001,Entladung!$B$17:$B$1001,'Ergebnis (detailliert)'!$B$17:$B$300))</f>
        <v/>
      </c>
      <c r="K917" s="13" t="str">
        <f>IFERROR(IF(B917="","",J917*'Ergebnis (detailliert)'!G917/'Ergebnis (detailliert)'!F917),0)</f>
        <v/>
      </c>
      <c r="L917" s="56" t="str">
        <f t="shared" si="14"/>
        <v/>
      </c>
      <c r="M917" s="57" t="str">
        <f>IF(B917="","",IF(LOOKUP(B917,Stammdaten!$A$17:$A$1001,Stammdaten!$G$17:$G$1001)="Nein",0,IF(ISBLANK(Beladung!B917),"",ROUND(MIN(G917,K917)*-1,2))))</f>
        <v/>
      </c>
    </row>
    <row r="918" spans="1:13" x14ac:dyDescent="0.25">
      <c r="A918" s="142" t="str">
        <f>_xlfn.IFNA(VLOOKUP(B918,Stammdaten!$A$17:$B$300,2,FALSE),"")</f>
        <v/>
      </c>
      <c r="B918" s="125" t="str">
        <f>IF(Beladung!B918="","",Beladung!B918)</f>
        <v/>
      </c>
      <c r="C918" s="124" t="str">
        <f>IF(Beladung!C918="","",Beladung!C918)</f>
        <v/>
      </c>
      <c r="D918" s="87" t="str">
        <f>IF(ISBLANK(Beladung!B918),"",SUMIFS(Beladung!$D$17:$D$300,Beladung!$B$17:$B$300,B918))</f>
        <v/>
      </c>
      <c r="E918" s="66" t="str">
        <f>IF(ISBLANK(Beladung!B918),"",Beladung!D918)</f>
        <v/>
      </c>
      <c r="F918" s="88" t="str">
        <f>IF(ISBLANK(Beladung!B918),"",SUMIFS(Beladung!$F$17:$F$1001,Beladung!$B$17:$B$1001,'Ergebnis (detailliert)'!B918))</f>
        <v/>
      </c>
      <c r="G918" s="67" t="str">
        <f>IF(ISBLANK(Beladung!B918),"",Beladung!F918)</f>
        <v/>
      </c>
      <c r="H918" s="88" t="str">
        <f>IF(ISBLANK(Beladung!B918),"",SUMIFS(Entladung!$D$17:$D$1001,Entladung!$B$17:$B$1001,'Ergebnis (detailliert)'!B918))</f>
        <v/>
      </c>
      <c r="I918" s="89" t="str">
        <f>IF(ISBLANK(Entladung!B918),"",Entladung!D918)</f>
        <v/>
      </c>
      <c r="J918" s="88" t="str">
        <f>IF(ISBLANK(Beladung!B918),"",SUMIFS(Entladung!$F$17:$F$1001,Entladung!$B$17:$B$1001,'Ergebnis (detailliert)'!$B$17:$B$300))</f>
        <v/>
      </c>
      <c r="K918" s="13" t="str">
        <f>IFERROR(IF(B918="","",J918*'Ergebnis (detailliert)'!G918/'Ergebnis (detailliert)'!F918),0)</f>
        <v/>
      </c>
      <c r="L918" s="56" t="str">
        <f t="shared" si="14"/>
        <v/>
      </c>
      <c r="M918" s="57" t="str">
        <f>IF(B918="","",IF(LOOKUP(B918,Stammdaten!$A$17:$A$1001,Stammdaten!$G$17:$G$1001)="Nein",0,IF(ISBLANK(Beladung!B918),"",ROUND(MIN(G918,K918)*-1,2))))</f>
        <v/>
      </c>
    </row>
    <row r="919" spans="1:13" x14ac:dyDescent="0.25">
      <c r="A919" s="142" t="str">
        <f>_xlfn.IFNA(VLOOKUP(B919,Stammdaten!$A$17:$B$300,2,FALSE),"")</f>
        <v/>
      </c>
      <c r="B919" s="125" t="str">
        <f>IF(Beladung!B919="","",Beladung!B919)</f>
        <v/>
      </c>
      <c r="C919" s="124" t="str">
        <f>IF(Beladung!C919="","",Beladung!C919)</f>
        <v/>
      </c>
      <c r="D919" s="87" t="str">
        <f>IF(ISBLANK(Beladung!B919),"",SUMIFS(Beladung!$D$17:$D$300,Beladung!$B$17:$B$300,B919))</f>
        <v/>
      </c>
      <c r="E919" s="66" t="str">
        <f>IF(ISBLANK(Beladung!B919),"",Beladung!D919)</f>
        <v/>
      </c>
      <c r="F919" s="88" t="str">
        <f>IF(ISBLANK(Beladung!B919),"",SUMIFS(Beladung!$F$17:$F$1001,Beladung!$B$17:$B$1001,'Ergebnis (detailliert)'!B919))</f>
        <v/>
      </c>
      <c r="G919" s="67" t="str">
        <f>IF(ISBLANK(Beladung!B919),"",Beladung!F919)</f>
        <v/>
      </c>
      <c r="H919" s="88" t="str">
        <f>IF(ISBLANK(Beladung!B919),"",SUMIFS(Entladung!$D$17:$D$1001,Entladung!$B$17:$B$1001,'Ergebnis (detailliert)'!B919))</f>
        <v/>
      </c>
      <c r="I919" s="89" t="str">
        <f>IF(ISBLANK(Entladung!B919),"",Entladung!D919)</f>
        <v/>
      </c>
      <c r="J919" s="88" t="str">
        <f>IF(ISBLANK(Beladung!B919),"",SUMIFS(Entladung!$F$17:$F$1001,Entladung!$B$17:$B$1001,'Ergebnis (detailliert)'!$B$17:$B$300))</f>
        <v/>
      </c>
      <c r="K919" s="13" t="str">
        <f>IFERROR(IF(B919="","",J919*'Ergebnis (detailliert)'!G919/'Ergebnis (detailliert)'!F919),0)</f>
        <v/>
      </c>
      <c r="L919" s="56" t="str">
        <f t="shared" si="14"/>
        <v/>
      </c>
      <c r="M919" s="57" t="str">
        <f>IF(B919="","",IF(LOOKUP(B919,Stammdaten!$A$17:$A$1001,Stammdaten!$G$17:$G$1001)="Nein",0,IF(ISBLANK(Beladung!B919),"",ROUND(MIN(G919,K919)*-1,2))))</f>
        <v/>
      </c>
    </row>
    <row r="920" spans="1:13" x14ac:dyDescent="0.25">
      <c r="A920" s="142" t="str">
        <f>_xlfn.IFNA(VLOOKUP(B920,Stammdaten!$A$17:$B$300,2,FALSE),"")</f>
        <v/>
      </c>
      <c r="B920" s="125" t="str">
        <f>IF(Beladung!B920="","",Beladung!B920)</f>
        <v/>
      </c>
      <c r="C920" s="124" t="str">
        <f>IF(Beladung!C920="","",Beladung!C920)</f>
        <v/>
      </c>
      <c r="D920" s="87" t="str">
        <f>IF(ISBLANK(Beladung!B920),"",SUMIFS(Beladung!$D$17:$D$300,Beladung!$B$17:$B$300,B920))</f>
        <v/>
      </c>
      <c r="E920" s="66" t="str">
        <f>IF(ISBLANK(Beladung!B920),"",Beladung!D920)</f>
        <v/>
      </c>
      <c r="F920" s="88" t="str">
        <f>IF(ISBLANK(Beladung!B920),"",SUMIFS(Beladung!$F$17:$F$1001,Beladung!$B$17:$B$1001,'Ergebnis (detailliert)'!B920))</f>
        <v/>
      </c>
      <c r="G920" s="67" t="str">
        <f>IF(ISBLANK(Beladung!B920),"",Beladung!F920)</f>
        <v/>
      </c>
      <c r="H920" s="88" t="str">
        <f>IF(ISBLANK(Beladung!B920),"",SUMIFS(Entladung!$D$17:$D$1001,Entladung!$B$17:$B$1001,'Ergebnis (detailliert)'!B920))</f>
        <v/>
      </c>
      <c r="I920" s="89" t="str">
        <f>IF(ISBLANK(Entladung!B920),"",Entladung!D920)</f>
        <v/>
      </c>
      <c r="J920" s="88" t="str">
        <f>IF(ISBLANK(Beladung!B920),"",SUMIFS(Entladung!$F$17:$F$1001,Entladung!$B$17:$B$1001,'Ergebnis (detailliert)'!$B$17:$B$300))</f>
        <v/>
      </c>
      <c r="K920" s="13" t="str">
        <f>IFERROR(IF(B920="","",J920*'Ergebnis (detailliert)'!G920/'Ergebnis (detailliert)'!F920),0)</f>
        <v/>
      </c>
      <c r="L920" s="56" t="str">
        <f t="shared" si="14"/>
        <v/>
      </c>
      <c r="M920" s="57" t="str">
        <f>IF(B920="","",IF(LOOKUP(B920,Stammdaten!$A$17:$A$1001,Stammdaten!$G$17:$G$1001)="Nein",0,IF(ISBLANK(Beladung!B920),"",ROUND(MIN(G920,K920)*-1,2))))</f>
        <v/>
      </c>
    </row>
    <row r="921" spans="1:13" x14ac:dyDescent="0.25">
      <c r="A921" s="142" t="str">
        <f>_xlfn.IFNA(VLOOKUP(B921,Stammdaten!$A$17:$B$300,2,FALSE),"")</f>
        <v/>
      </c>
      <c r="B921" s="125" t="str">
        <f>IF(Beladung!B921="","",Beladung!B921)</f>
        <v/>
      </c>
      <c r="C921" s="124" t="str">
        <f>IF(Beladung!C921="","",Beladung!C921)</f>
        <v/>
      </c>
      <c r="D921" s="87" t="str">
        <f>IF(ISBLANK(Beladung!B921),"",SUMIFS(Beladung!$D$17:$D$300,Beladung!$B$17:$B$300,B921))</f>
        <v/>
      </c>
      <c r="E921" s="66" t="str">
        <f>IF(ISBLANK(Beladung!B921),"",Beladung!D921)</f>
        <v/>
      </c>
      <c r="F921" s="88" t="str">
        <f>IF(ISBLANK(Beladung!B921),"",SUMIFS(Beladung!$F$17:$F$1001,Beladung!$B$17:$B$1001,'Ergebnis (detailliert)'!B921))</f>
        <v/>
      </c>
      <c r="G921" s="67" t="str">
        <f>IF(ISBLANK(Beladung!B921),"",Beladung!F921)</f>
        <v/>
      </c>
      <c r="H921" s="88" t="str">
        <f>IF(ISBLANK(Beladung!B921),"",SUMIFS(Entladung!$D$17:$D$1001,Entladung!$B$17:$B$1001,'Ergebnis (detailliert)'!B921))</f>
        <v/>
      </c>
      <c r="I921" s="89" t="str">
        <f>IF(ISBLANK(Entladung!B921),"",Entladung!D921)</f>
        <v/>
      </c>
      <c r="J921" s="88" t="str">
        <f>IF(ISBLANK(Beladung!B921),"",SUMIFS(Entladung!$F$17:$F$1001,Entladung!$B$17:$B$1001,'Ergebnis (detailliert)'!$B$17:$B$300))</f>
        <v/>
      </c>
      <c r="K921" s="13" t="str">
        <f>IFERROR(IF(B921="","",J921*'Ergebnis (detailliert)'!G921/'Ergebnis (detailliert)'!F921),0)</f>
        <v/>
      </c>
      <c r="L921" s="56" t="str">
        <f t="shared" si="14"/>
        <v/>
      </c>
      <c r="M921" s="57" t="str">
        <f>IF(B921="","",IF(LOOKUP(B921,Stammdaten!$A$17:$A$1001,Stammdaten!$G$17:$G$1001)="Nein",0,IF(ISBLANK(Beladung!B921),"",ROUND(MIN(G921,K921)*-1,2))))</f>
        <v/>
      </c>
    </row>
    <row r="922" spans="1:13" x14ac:dyDescent="0.25">
      <c r="A922" s="142" t="str">
        <f>_xlfn.IFNA(VLOOKUP(B922,Stammdaten!$A$17:$B$300,2,FALSE),"")</f>
        <v/>
      </c>
      <c r="B922" s="125" t="str">
        <f>IF(Beladung!B922="","",Beladung!B922)</f>
        <v/>
      </c>
      <c r="C922" s="124" t="str">
        <f>IF(Beladung!C922="","",Beladung!C922)</f>
        <v/>
      </c>
      <c r="D922" s="87" t="str">
        <f>IF(ISBLANK(Beladung!B922),"",SUMIFS(Beladung!$D$17:$D$300,Beladung!$B$17:$B$300,B922))</f>
        <v/>
      </c>
      <c r="E922" s="66" t="str">
        <f>IF(ISBLANK(Beladung!B922),"",Beladung!D922)</f>
        <v/>
      </c>
      <c r="F922" s="88" t="str">
        <f>IF(ISBLANK(Beladung!B922),"",SUMIFS(Beladung!$F$17:$F$1001,Beladung!$B$17:$B$1001,'Ergebnis (detailliert)'!B922))</f>
        <v/>
      </c>
      <c r="G922" s="67" t="str">
        <f>IF(ISBLANK(Beladung!B922),"",Beladung!F922)</f>
        <v/>
      </c>
      <c r="H922" s="88" t="str">
        <f>IF(ISBLANK(Beladung!B922),"",SUMIFS(Entladung!$D$17:$D$1001,Entladung!$B$17:$B$1001,'Ergebnis (detailliert)'!B922))</f>
        <v/>
      </c>
      <c r="I922" s="89" t="str">
        <f>IF(ISBLANK(Entladung!B922),"",Entladung!D922)</f>
        <v/>
      </c>
      <c r="J922" s="88" t="str">
        <f>IF(ISBLANK(Beladung!B922),"",SUMIFS(Entladung!$F$17:$F$1001,Entladung!$B$17:$B$1001,'Ergebnis (detailliert)'!$B$17:$B$300))</f>
        <v/>
      </c>
      <c r="K922" s="13" t="str">
        <f>IFERROR(IF(B922="","",J922*'Ergebnis (detailliert)'!G922/'Ergebnis (detailliert)'!F922),0)</f>
        <v/>
      </c>
      <c r="L922" s="56" t="str">
        <f t="shared" si="14"/>
        <v/>
      </c>
      <c r="M922" s="57" t="str">
        <f>IF(B922="","",IF(LOOKUP(B922,Stammdaten!$A$17:$A$1001,Stammdaten!$G$17:$G$1001)="Nein",0,IF(ISBLANK(Beladung!B922),"",ROUND(MIN(G922,K922)*-1,2))))</f>
        <v/>
      </c>
    </row>
    <row r="923" spans="1:13" x14ac:dyDescent="0.25">
      <c r="A923" s="142" t="str">
        <f>_xlfn.IFNA(VLOOKUP(B923,Stammdaten!$A$17:$B$300,2,FALSE),"")</f>
        <v/>
      </c>
      <c r="B923" s="125" t="str">
        <f>IF(Beladung!B923="","",Beladung!B923)</f>
        <v/>
      </c>
      <c r="C923" s="124" t="str">
        <f>IF(Beladung!C923="","",Beladung!C923)</f>
        <v/>
      </c>
      <c r="D923" s="87" t="str">
        <f>IF(ISBLANK(Beladung!B923),"",SUMIFS(Beladung!$D$17:$D$300,Beladung!$B$17:$B$300,B923))</f>
        <v/>
      </c>
      <c r="E923" s="66" t="str">
        <f>IF(ISBLANK(Beladung!B923),"",Beladung!D923)</f>
        <v/>
      </c>
      <c r="F923" s="88" t="str">
        <f>IF(ISBLANK(Beladung!B923),"",SUMIFS(Beladung!$F$17:$F$1001,Beladung!$B$17:$B$1001,'Ergebnis (detailliert)'!B923))</f>
        <v/>
      </c>
      <c r="G923" s="67" t="str">
        <f>IF(ISBLANK(Beladung!B923),"",Beladung!F923)</f>
        <v/>
      </c>
      <c r="H923" s="88" t="str">
        <f>IF(ISBLANK(Beladung!B923),"",SUMIFS(Entladung!$D$17:$D$1001,Entladung!$B$17:$B$1001,'Ergebnis (detailliert)'!B923))</f>
        <v/>
      </c>
      <c r="I923" s="89" t="str">
        <f>IF(ISBLANK(Entladung!B923),"",Entladung!D923)</f>
        <v/>
      </c>
      <c r="J923" s="88" t="str">
        <f>IF(ISBLANK(Beladung!B923),"",SUMIFS(Entladung!$F$17:$F$1001,Entladung!$B$17:$B$1001,'Ergebnis (detailliert)'!$B$17:$B$300))</f>
        <v/>
      </c>
      <c r="K923" s="13" t="str">
        <f>IFERROR(IF(B923="","",J923*'Ergebnis (detailliert)'!G923/'Ergebnis (detailliert)'!F923),0)</f>
        <v/>
      </c>
      <c r="L923" s="56" t="str">
        <f t="shared" si="14"/>
        <v/>
      </c>
      <c r="M923" s="57" t="str">
        <f>IF(B923="","",IF(LOOKUP(B923,Stammdaten!$A$17:$A$1001,Stammdaten!$G$17:$G$1001)="Nein",0,IF(ISBLANK(Beladung!B923),"",ROUND(MIN(G923,K923)*-1,2))))</f>
        <v/>
      </c>
    </row>
    <row r="924" spans="1:13" x14ac:dyDescent="0.25">
      <c r="A924" s="142" t="str">
        <f>_xlfn.IFNA(VLOOKUP(B924,Stammdaten!$A$17:$B$300,2,FALSE),"")</f>
        <v/>
      </c>
      <c r="B924" s="125" t="str">
        <f>IF(Beladung!B924="","",Beladung!B924)</f>
        <v/>
      </c>
      <c r="C924" s="124" t="str">
        <f>IF(Beladung!C924="","",Beladung!C924)</f>
        <v/>
      </c>
      <c r="D924" s="87" t="str">
        <f>IF(ISBLANK(Beladung!B924),"",SUMIFS(Beladung!$D$17:$D$300,Beladung!$B$17:$B$300,B924))</f>
        <v/>
      </c>
      <c r="E924" s="66" t="str">
        <f>IF(ISBLANK(Beladung!B924),"",Beladung!D924)</f>
        <v/>
      </c>
      <c r="F924" s="88" t="str">
        <f>IF(ISBLANK(Beladung!B924),"",SUMIFS(Beladung!$F$17:$F$1001,Beladung!$B$17:$B$1001,'Ergebnis (detailliert)'!B924))</f>
        <v/>
      </c>
      <c r="G924" s="67" t="str">
        <f>IF(ISBLANK(Beladung!B924),"",Beladung!F924)</f>
        <v/>
      </c>
      <c r="H924" s="88" t="str">
        <f>IF(ISBLANK(Beladung!B924),"",SUMIFS(Entladung!$D$17:$D$1001,Entladung!$B$17:$B$1001,'Ergebnis (detailliert)'!B924))</f>
        <v/>
      </c>
      <c r="I924" s="89" t="str">
        <f>IF(ISBLANK(Entladung!B924),"",Entladung!D924)</f>
        <v/>
      </c>
      <c r="J924" s="88" t="str">
        <f>IF(ISBLANK(Beladung!B924),"",SUMIFS(Entladung!$F$17:$F$1001,Entladung!$B$17:$B$1001,'Ergebnis (detailliert)'!$B$17:$B$300))</f>
        <v/>
      </c>
      <c r="K924" s="13" t="str">
        <f>IFERROR(IF(B924="","",J924*'Ergebnis (detailliert)'!G924/'Ergebnis (detailliert)'!F924),0)</f>
        <v/>
      </c>
      <c r="L924" s="56" t="str">
        <f t="shared" si="14"/>
        <v/>
      </c>
      <c r="M924" s="57" t="str">
        <f>IF(B924="","",IF(LOOKUP(B924,Stammdaten!$A$17:$A$1001,Stammdaten!$G$17:$G$1001)="Nein",0,IF(ISBLANK(Beladung!B924),"",ROUND(MIN(G924,K924)*-1,2))))</f>
        <v/>
      </c>
    </row>
    <row r="925" spans="1:13" x14ac:dyDescent="0.25">
      <c r="A925" s="142" t="str">
        <f>_xlfn.IFNA(VLOOKUP(B925,Stammdaten!$A$17:$B$300,2,FALSE),"")</f>
        <v/>
      </c>
      <c r="B925" s="125" t="str">
        <f>IF(Beladung!B925="","",Beladung!B925)</f>
        <v/>
      </c>
      <c r="C925" s="124" t="str">
        <f>IF(Beladung!C925="","",Beladung!C925)</f>
        <v/>
      </c>
      <c r="D925" s="87" t="str">
        <f>IF(ISBLANK(Beladung!B925),"",SUMIFS(Beladung!$D$17:$D$300,Beladung!$B$17:$B$300,B925))</f>
        <v/>
      </c>
      <c r="E925" s="66" t="str">
        <f>IF(ISBLANK(Beladung!B925),"",Beladung!D925)</f>
        <v/>
      </c>
      <c r="F925" s="88" t="str">
        <f>IF(ISBLANK(Beladung!B925),"",SUMIFS(Beladung!$F$17:$F$1001,Beladung!$B$17:$B$1001,'Ergebnis (detailliert)'!B925))</f>
        <v/>
      </c>
      <c r="G925" s="67" t="str">
        <f>IF(ISBLANK(Beladung!B925),"",Beladung!F925)</f>
        <v/>
      </c>
      <c r="H925" s="88" t="str">
        <f>IF(ISBLANK(Beladung!B925),"",SUMIFS(Entladung!$D$17:$D$1001,Entladung!$B$17:$B$1001,'Ergebnis (detailliert)'!B925))</f>
        <v/>
      </c>
      <c r="I925" s="89" t="str">
        <f>IF(ISBLANK(Entladung!B925),"",Entladung!D925)</f>
        <v/>
      </c>
      <c r="J925" s="88" t="str">
        <f>IF(ISBLANK(Beladung!B925),"",SUMIFS(Entladung!$F$17:$F$1001,Entladung!$B$17:$B$1001,'Ergebnis (detailliert)'!$B$17:$B$300))</f>
        <v/>
      </c>
      <c r="K925" s="13" t="str">
        <f>IFERROR(IF(B925="","",J925*'Ergebnis (detailliert)'!G925/'Ergebnis (detailliert)'!F925),0)</f>
        <v/>
      </c>
      <c r="L925" s="56" t="str">
        <f t="shared" si="14"/>
        <v/>
      </c>
      <c r="M925" s="57" t="str">
        <f>IF(B925="","",IF(LOOKUP(B925,Stammdaten!$A$17:$A$1001,Stammdaten!$G$17:$G$1001)="Nein",0,IF(ISBLANK(Beladung!B925),"",ROUND(MIN(G925,K925)*-1,2))))</f>
        <v/>
      </c>
    </row>
    <row r="926" spans="1:13" x14ac:dyDescent="0.25">
      <c r="A926" s="142" t="str">
        <f>_xlfn.IFNA(VLOOKUP(B926,Stammdaten!$A$17:$B$300,2,FALSE),"")</f>
        <v/>
      </c>
      <c r="B926" s="125" t="str">
        <f>IF(Beladung!B926="","",Beladung!B926)</f>
        <v/>
      </c>
      <c r="C926" s="124" t="str">
        <f>IF(Beladung!C926="","",Beladung!C926)</f>
        <v/>
      </c>
      <c r="D926" s="87" t="str">
        <f>IF(ISBLANK(Beladung!B926),"",SUMIFS(Beladung!$D$17:$D$300,Beladung!$B$17:$B$300,B926))</f>
        <v/>
      </c>
      <c r="E926" s="66" t="str">
        <f>IF(ISBLANK(Beladung!B926),"",Beladung!D926)</f>
        <v/>
      </c>
      <c r="F926" s="88" t="str">
        <f>IF(ISBLANK(Beladung!B926),"",SUMIFS(Beladung!$F$17:$F$1001,Beladung!$B$17:$B$1001,'Ergebnis (detailliert)'!B926))</f>
        <v/>
      </c>
      <c r="G926" s="67" t="str">
        <f>IF(ISBLANK(Beladung!B926),"",Beladung!F926)</f>
        <v/>
      </c>
      <c r="H926" s="88" t="str">
        <f>IF(ISBLANK(Beladung!B926),"",SUMIFS(Entladung!$D$17:$D$1001,Entladung!$B$17:$B$1001,'Ergebnis (detailliert)'!B926))</f>
        <v/>
      </c>
      <c r="I926" s="89" t="str">
        <f>IF(ISBLANK(Entladung!B926),"",Entladung!D926)</f>
        <v/>
      </c>
      <c r="J926" s="88" t="str">
        <f>IF(ISBLANK(Beladung!B926),"",SUMIFS(Entladung!$F$17:$F$1001,Entladung!$B$17:$B$1001,'Ergebnis (detailliert)'!$B$17:$B$300))</f>
        <v/>
      </c>
      <c r="K926" s="13" t="str">
        <f>IFERROR(IF(B926="","",J926*'Ergebnis (detailliert)'!G926/'Ergebnis (detailliert)'!F926),0)</f>
        <v/>
      </c>
      <c r="L926" s="56" t="str">
        <f t="shared" si="14"/>
        <v/>
      </c>
      <c r="M926" s="57" t="str">
        <f>IF(B926="","",IF(LOOKUP(B926,Stammdaten!$A$17:$A$1001,Stammdaten!$G$17:$G$1001)="Nein",0,IF(ISBLANK(Beladung!B926),"",ROUND(MIN(G926,K926)*-1,2))))</f>
        <v/>
      </c>
    </row>
    <row r="927" spans="1:13" x14ac:dyDescent="0.25">
      <c r="A927" s="142" t="str">
        <f>_xlfn.IFNA(VLOOKUP(B927,Stammdaten!$A$17:$B$300,2,FALSE),"")</f>
        <v/>
      </c>
      <c r="B927" s="125" t="str">
        <f>IF(Beladung!B927="","",Beladung!B927)</f>
        <v/>
      </c>
      <c r="C927" s="124" t="str">
        <f>IF(Beladung!C927="","",Beladung!C927)</f>
        <v/>
      </c>
      <c r="D927" s="87" t="str">
        <f>IF(ISBLANK(Beladung!B927),"",SUMIFS(Beladung!$D$17:$D$300,Beladung!$B$17:$B$300,B927))</f>
        <v/>
      </c>
      <c r="E927" s="66" t="str">
        <f>IF(ISBLANK(Beladung!B927),"",Beladung!D927)</f>
        <v/>
      </c>
      <c r="F927" s="88" t="str">
        <f>IF(ISBLANK(Beladung!B927),"",SUMIFS(Beladung!$F$17:$F$1001,Beladung!$B$17:$B$1001,'Ergebnis (detailliert)'!B927))</f>
        <v/>
      </c>
      <c r="G927" s="67" t="str">
        <f>IF(ISBLANK(Beladung!B927),"",Beladung!F927)</f>
        <v/>
      </c>
      <c r="H927" s="88" t="str">
        <f>IF(ISBLANK(Beladung!B927),"",SUMIFS(Entladung!$D$17:$D$1001,Entladung!$B$17:$B$1001,'Ergebnis (detailliert)'!B927))</f>
        <v/>
      </c>
      <c r="I927" s="89" t="str">
        <f>IF(ISBLANK(Entladung!B927),"",Entladung!D927)</f>
        <v/>
      </c>
      <c r="J927" s="88" t="str">
        <f>IF(ISBLANK(Beladung!B927),"",SUMIFS(Entladung!$F$17:$F$1001,Entladung!$B$17:$B$1001,'Ergebnis (detailliert)'!$B$17:$B$300))</f>
        <v/>
      </c>
      <c r="K927" s="13" t="str">
        <f>IFERROR(IF(B927="","",J927*'Ergebnis (detailliert)'!G927/'Ergebnis (detailliert)'!F927),0)</f>
        <v/>
      </c>
      <c r="L927" s="56" t="str">
        <f t="shared" si="14"/>
        <v/>
      </c>
      <c r="M927" s="57" t="str">
        <f>IF(B927="","",IF(LOOKUP(B927,Stammdaten!$A$17:$A$1001,Stammdaten!$G$17:$G$1001)="Nein",0,IF(ISBLANK(Beladung!B927),"",ROUND(MIN(G927,K927)*-1,2))))</f>
        <v/>
      </c>
    </row>
    <row r="928" spans="1:13" x14ac:dyDescent="0.25">
      <c r="A928" s="142" t="str">
        <f>_xlfn.IFNA(VLOOKUP(B928,Stammdaten!$A$17:$B$300,2,FALSE),"")</f>
        <v/>
      </c>
      <c r="B928" s="125" t="str">
        <f>IF(Beladung!B928="","",Beladung!B928)</f>
        <v/>
      </c>
      <c r="C928" s="124" t="str">
        <f>IF(Beladung!C928="","",Beladung!C928)</f>
        <v/>
      </c>
      <c r="D928" s="87" t="str">
        <f>IF(ISBLANK(Beladung!B928),"",SUMIFS(Beladung!$D$17:$D$300,Beladung!$B$17:$B$300,B928))</f>
        <v/>
      </c>
      <c r="E928" s="66" t="str">
        <f>IF(ISBLANK(Beladung!B928),"",Beladung!D928)</f>
        <v/>
      </c>
      <c r="F928" s="88" t="str">
        <f>IF(ISBLANK(Beladung!B928),"",SUMIFS(Beladung!$F$17:$F$1001,Beladung!$B$17:$B$1001,'Ergebnis (detailliert)'!B928))</f>
        <v/>
      </c>
      <c r="G928" s="67" t="str">
        <f>IF(ISBLANK(Beladung!B928),"",Beladung!F928)</f>
        <v/>
      </c>
      <c r="H928" s="88" t="str">
        <f>IF(ISBLANK(Beladung!B928),"",SUMIFS(Entladung!$D$17:$D$1001,Entladung!$B$17:$B$1001,'Ergebnis (detailliert)'!B928))</f>
        <v/>
      </c>
      <c r="I928" s="89" t="str">
        <f>IF(ISBLANK(Entladung!B928),"",Entladung!D928)</f>
        <v/>
      </c>
      <c r="J928" s="88" t="str">
        <f>IF(ISBLANK(Beladung!B928),"",SUMIFS(Entladung!$F$17:$F$1001,Entladung!$B$17:$B$1001,'Ergebnis (detailliert)'!$B$17:$B$300))</f>
        <v/>
      </c>
      <c r="K928" s="13" t="str">
        <f>IFERROR(IF(B928="","",J928*'Ergebnis (detailliert)'!G928/'Ergebnis (detailliert)'!F928),0)</f>
        <v/>
      </c>
      <c r="L928" s="56" t="str">
        <f t="shared" si="14"/>
        <v/>
      </c>
      <c r="M928" s="57" t="str">
        <f>IF(B928="","",IF(LOOKUP(B928,Stammdaten!$A$17:$A$1001,Stammdaten!$G$17:$G$1001)="Nein",0,IF(ISBLANK(Beladung!B928),"",ROUND(MIN(G928,K928)*-1,2))))</f>
        <v/>
      </c>
    </row>
    <row r="929" spans="1:13" x14ac:dyDescent="0.25">
      <c r="A929" s="142" t="str">
        <f>_xlfn.IFNA(VLOOKUP(B929,Stammdaten!$A$17:$B$300,2,FALSE),"")</f>
        <v/>
      </c>
      <c r="B929" s="125" t="str">
        <f>IF(Beladung!B929="","",Beladung!B929)</f>
        <v/>
      </c>
      <c r="C929" s="124" t="str">
        <f>IF(Beladung!C929="","",Beladung!C929)</f>
        <v/>
      </c>
      <c r="D929" s="87" t="str">
        <f>IF(ISBLANK(Beladung!B929),"",SUMIFS(Beladung!$D$17:$D$300,Beladung!$B$17:$B$300,B929))</f>
        <v/>
      </c>
      <c r="E929" s="66" t="str">
        <f>IF(ISBLANK(Beladung!B929),"",Beladung!D929)</f>
        <v/>
      </c>
      <c r="F929" s="88" t="str">
        <f>IF(ISBLANK(Beladung!B929),"",SUMIFS(Beladung!$F$17:$F$1001,Beladung!$B$17:$B$1001,'Ergebnis (detailliert)'!B929))</f>
        <v/>
      </c>
      <c r="G929" s="67" t="str">
        <f>IF(ISBLANK(Beladung!B929),"",Beladung!F929)</f>
        <v/>
      </c>
      <c r="H929" s="88" t="str">
        <f>IF(ISBLANK(Beladung!B929),"",SUMIFS(Entladung!$D$17:$D$1001,Entladung!$B$17:$B$1001,'Ergebnis (detailliert)'!B929))</f>
        <v/>
      </c>
      <c r="I929" s="89" t="str">
        <f>IF(ISBLANK(Entladung!B929),"",Entladung!D929)</f>
        <v/>
      </c>
      <c r="J929" s="88" t="str">
        <f>IF(ISBLANK(Beladung!B929),"",SUMIFS(Entladung!$F$17:$F$1001,Entladung!$B$17:$B$1001,'Ergebnis (detailliert)'!$B$17:$B$300))</f>
        <v/>
      </c>
      <c r="K929" s="13" t="str">
        <f>IFERROR(IF(B929="","",J929*'Ergebnis (detailliert)'!G929/'Ergebnis (detailliert)'!F929),0)</f>
        <v/>
      </c>
      <c r="L929" s="56" t="str">
        <f t="shared" si="14"/>
        <v/>
      </c>
      <c r="M929" s="57" t="str">
        <f>IF(B929="","",IF(LOOKUP(B929,Stammdaten!$A$17:$A$1001,Stammdaten!$G$17:$G$1001)="Nein",0,IF(ISBLANK(Beladung!B929),"",ROUND(MIN(G929,K929)*-1,2))))</f>
        <v/>
      </c>
    </row>
    <row r="930" spans="1:13" x14ac:dyDescent="0.25">
      <c r="A930" s="142" t="str">
        <f>_xlfn.IFNA(VLOOKUP(B930,Stammdaten!$A$17:$B$300,2,FALSE),"")</f>
        <v/>
      </c>
      <c r="B930" s="125" t="str">
        <f>IF(Beladung!B930="","",Beladung!B930)</f>
        <v/>
      </c>
      <c r="C930" s="124" t="str">
        <f>IF(Beladung!C930="","",Beladung!C930)</f>
        <v/>
      </c>
      <c r="D930" s="87" t="str">
        <f>IF(ISBLANK(Beladung!B930),"",SUMIFS(Beladung!$D$17:$D$300,Beladung!$B$17:$B$300,B930))</f>
        <v/>
      </c>
      <c r="E930" s="66" t="str">
        <f>IF(ISBLANK(Beladung!B930),"",Beladung!D930)</f>
        <v/>
      </c>
      <c r="F930" s="88" t="str">
        <f>IF(ISBLANK(Beladung!B930),"",SUMIFS(Beladung!$F$17:$F$1001,Beladung!$B$17:$B$1001,'Ergebnis (detailliert)'!B930))</f>
        <v/>
      </c>
      <c r="G930" s="67" t="str">
        <f>IF(ISBLANK(Beladung!B930),"",Beladung!F930)</f>
        <v/>
      </c>
      <c r="H930" s="88" t="str">
        <f>IF(ISBLANK(Beladung!B930),"",SUMIFS(Entladung!$D$17:$D$1001,Entladung!$B$17:$B$1001,'Ergebnis (detailliert)'!B930))</f>
        <v/>
      </c>
      <c r="I930" s="89" t="str">
        <f>IF(ISBLANK(Entladung!B930),"",Entladung!D930)</f>
        <v/>
      </c>
      <c r="J930" s="88" t="str">
        <f>IF(ISBLANK(Beladung!B930),"",SUMIFS(Entladung!$F$17:$F$1001,Entladung!$B$17:$B$1001,'Ergebnis (detailliert)'!$B$17:$B$300))</f>
        <v/>
      </c>
      <c r="K930" s="13" t="str">
        <f>IFERROR(IF(B930="","",J930*'Ergebnis (detailliert)'!G930/'Ergebnis (detailliert)'!F930),0)</f>
        <v/>
      </c>
      <c r="L930" s="56" t="str">
        <f t="shared" si="14"/>
        <v/>
      </c>
      <c r="M930" s="57" t="str">
        <f>IF(B930="","",IF(LOOKUP(B930,Stammdaten!$A$17:$A$1001,Stammdaten!$G$17:$G$1001)="Nein",0,IF(ISBLANK(Beladung!B930),"",ROUND(MIN(G930,K930)*-1,2))))</f>
        <v/>
      </c>
    </row>
    <row r="931" spans="1:13" x14ac:dyDescent="0.25">
      <c r="A931" s="142" t="str">
        <f>_xlfn.IFNA(VLOOKUP(B931,Stammdaten!$A$17:$B$300,2,FALSE),"")</f>
        <v/>
      </c>
      <c r="B931" s="125" t="str">
        <f>IF(Beladung!B931="","",Beladung!B931)</f>
        <v/>
      </c>
      <c r="C931" s="124" t="str">
        <f>IF(Beladung!C931="","",Beladung!C931)</f>
        <v/>
      </c>
      <c r="D931" s="87" t="str">
        <f>IF(ISBLANK(Beladung!B931),"",SUMIFS(Beladung!$D$17:$D$300,Beladung!$B$17:$B$300,B931))</f>
        <v/>
      </c>
      <c r="E931" s="66" t="str">
        <f>IF(ISBLANK(Beladung!B931),"",Beladung!D931)</f>
        <v/>
      </c>
      <c r="F931" s="88" t="str">
        <f>IF(ISBLANK(Beladung!B931),"",SUMIFS(Beladung!$F$17:$F$1001,Beladung!$B$17:$B$1001,'Ergebnis (detailliert)'!B931))</f>
        <v/>
      </c>
      <c r="G931" s="67" t="str">
        <f>IF(ISBLANK(Beladung!B931),"",Beladung!F931)</f>
        <v/>
      </c>
      <c r="H931" s="88" t="str">
        <f>IF(ISBLANK(Beladung!B931),"",SUMIFS(Entladung!$D$17:$D$1001,Entladung!$B$17:$B$1001,'Ergebnis (detailliert)'!B931))</f>
        <v/>
      </c>
      <c r="I931" s="89" t="str">
        <f>IF(ISBLANK(Entladung!B931),"",Entladung!D931)</f>
        <v/>
      </c>
      <c r="J931" s="88" t="str">
        <f>IF(ISBLANK(Beladung!B931),"",SUMIFS(Entladung!$F$17:$F$1001,Entladung!$B$17:$B$1001,'Ergebnis (detailliert)'!$B$17:$B$300))</f>
        <v/>
      </c>
      <c r="K931" s="13" t="str">
        <f>IFERROR(IF(B931="","",J931*'Ergebnis (detailliert)'!G931/'Ergebnis (detailliert)'!F931),0)</f>
        <v/>
      </c>
      <c r="L931" s="56" t="str">
        <f t="shared" si="14"/>
        <v/>
      </c>
      <c r="M931" s="57" t="str">
        <f>IF(B931="","",IF(LOOKUP(B931,Stammdaten!$A$17:$A$1001,Stammdaten!$G$17:$G$1001)="Nein",0,IF(ISBLANK(Beladung!B931),"",ROUND(MIN(G931,K931)*-1,2))))</f>
        <v/>
      </c>
    </row>
    <row r="932" spans="1:13" x14ac:dyDescent="0.25">
      <c r="A932" s="142" t="str">
        <f>_xlfn.IFNA(VLOOKUP(B932,Stammdaten!$A$17:$B$300,2,FALSE),"")</f>
        <v/>
      </c>
      <c r="B932" s="125" t="str">
        <f>IF(Beladung!B932="","",Beladung!B932)</f>
        <v/>
      </c>
      <c r="C932" s="124" t="str">
        <f>IF(Beladung!C932="","",Beladung!C932)</f>
        <v/>
      </c>
      <c r="D932" s="87" t="str">
        <f>IF(ISBLANK(Beladung!B932),"",SUMIFS(Beladung!$D$17:$D$300,Beladung!$B$17:$B$300,B932))</f>
        <v/>
      </c>
      <c r="E932" s="66" t="str">
        <f>IF(ISBLANK(Beladung!B932),"",Beladung!D932)</f>
        <v/>
      </c>
      <c r="F932" s="88" t="str">
        <f>IF(ISBLANK(Beladung!B932),"",SUMIFS(Beladung!$F$17:$F$1001,Beladung!$B$17:$B$1001,'Ergebnis (detailliert)'!B932))</f>
        <v/>
      </c>
      <c r="G932" s="67" t="str">
        <f>IF(ISBLANK(Beladung!B932),"",Beladung!F932)</f>
        <v/>
      </c>
      <c r="H932" s="88" t="str">
        <f>IF(ISBLANK(Beladung!B932),"",SUMIFS(Entladung!$D$17:$D$1001,Entladung!$B$17:$B$1001,'Ergebnis (detailliert)'!B932))</f>
        <v/>
      </c>
      <c r="I932" s="89" t="str">
        <f>IF(ISBLANK(Entladung!B932),"",Entladung!D932)</f>
        <v/>
      </c>
      <c r="J932" s="88" t="str">
        <f>IF(ISBLANK(Beladung!B932),"",SUMIFS(Entladung!$F$17:$F$1001,Entladung!$B$17:$B$1001,'Ergebnis (detailliert)'!$B$17:$B$300))</f>
        <v/>
      </c>
      <c r="K932" s="13" t="str">
        <f>IFERROR(IF(B932="","",J932*'Ergebnis (detailliert)'!G932/'Ergebnis (detailliert)'!F932),0)</f>
        <v/>
      </c>
      <c r="L932" s="56" t="str">
        <f t="shared" si="14"/>
        <v/>
      </c>
      <c r="M932" s="57" t="str">
        <f>IF(B932="","",IF(LOOKUP(B932,Stammdaten!$A$17:$A$1001,Stammdaten!$G$17:$G$1001)="Nein",0,IF(ISBLANK(Beladung!B932),"",ROUND(MIN(G932,K932)*-1,2))))</f>
        <v/>
      </c>
    </row>
    <row r="933" spans="1:13" x14ac:dyDescent="0.25">
      <c r="A933" s="142" t="str">
        <f>_xlfn.IFNA(VLOOKUP(B933,Stammdaten!$A$17:$B$300,2,FALSE),"")</f>
        <v/>
      </c>
      <c r="B933" s="125" t="str">
        <f>IF(Beladung!B933="","",Beladung!B933)</f>
        <v/>
      </c>
      <c r="C933" s="124" t="str">
        <f>IF(Beladung!C933="","",Beladung!C933)</f>
        <v/>
      </c>
      <c r="D933" s="87" t="str">
        <f>IF(ISBLANK(Beladung!B933),"",SUMIFS(Beladung!$D$17:$D$300,Beladung!$B$17:$B$300,B933))</f>
        <v/>
      </c>
      <c r="E933" s="66" t="str">
        <f>IF(ISBLANK(Beladung!B933),"",Beladung!D933)</f>
        <v/>
      </c>
      <c r="F933" s="88" t="str">
        <f>IF(ISBLANK(Beladung!B933),"",SUMIFS(Beladung!$F$17:$F$1001,Beladung!$B$17:$B$1001,'Ergebnis (detailliert)'!B933))</f>
        <v/>
      </c>
      <c r="G933" s="67" t="str">
        <f>IF(ISBLANK(Beladung!B933),"",Beladung!F933)</f>
        <v/>
      </c>
      <c r="H933" s="88" t="str">
        <f>IF(ISBLANK(Beladung!B933),"",SUMIFS(Entladung!$D$17:$D$1001,Entladung!$B$17:$B$1001,'Ergebnis (detailliert)'!B933))</f>
        <v/>
      </c>
      <c r="I933" s="89" t="str">
        <f>IF(ISBLANK(Entladung!B933),"",Entladung!D933)</f>
        <v/>
      </c>
      <c r="J933" s="88" t="str">
        <f>IF(ISBLANK(Beladung!B933),"",SUMIFS(Entladung!$F$17:$F$1001,Entladung!$B$17:$B$1001,'Ergebnis (detailliert)'!$B$17:$B$300))</f>
        <v/>
      </c>
      <c r="K933" s="13" t="str">
        <f>IFERROR(IF(B933="","",J933*'Ergebnis (detailliert)'!G933/'Ergebnis (detailliert)'!F933),0)</f>
        <v/>
      </c>
      <c r="L933" s="56" t="str">
        <f t="shared" si="14"/>
        <v/>
      </c>
      <c r="M933" s="57" t="str">
        <f>IF(B933="","",IF(LOOKUP(B933,Stammdaten!$A$17:$A$1001,Stammdaten!$G$17:$G$1001)="Nein",0,IF(ISBLANK(Beladung!B933),"",ROUND(MIN(G933,K933)*-1,2))))</f>
        <v/>
      </c>
    </row>
    <row r="934" spans="1:13" x14ac:dyDescent="0.25">
      <c r="A934" s="142" t="str">
        <f>_xlfn.IFNA(VLOOKUP(B934,Stammdaten!$A$17:$B$300,2,FALSE),"")</f>
        <v/>
      </c>
      <c r="B934" s="125" t="str">
        <f>IF(Beladung!B934="","",Beladung!B934)</f>
        <v/>
      </c>
      <c r="C934" s="124" t="str">
        <f>IF(Beladung!C934="","",Beladung!C934)</f>
        <v/>
      </c>
      <c r="D934" s="87" t="str">
        <f>IF(ISBLANK(Beladung!B934),"",SUMIFS(Beladung!$D$17:$D$300,Beladung!$B$17:$B$300,B934))</f>
        <v/>
      </c>
      <c r="E934" s="66" t="str">
        <f>IF(ISBLANK(Beladung!B934),"",Beladung!D934)</f>
        <v/>
      </c>
      <c r="F934" s="88" t="str">
        <f>IF(ISBLANK(Beladung!B934),"",SUMIFS(Beladung!$F$17:$F$1001,Beladung!$B$17:$B$1001,'Ergebnis (detailliert)'!B934))</f>
        <v/>
      </c>
      <c r="G934" s="67" t="str">
        <f>IF(ISBLANK(Beladung!B934),"",Beladung!F934)</f>
        <v/>
      </c>
      <c r="H934" s="88" t="str">
        <f>IF(ISBLANK(Beladung!B934),"",SUMIFS(Entladung!$D$17:$D$1001,Entladung!$B$17:$B$1001,'Ergebnis (detailliert)'!B934))</f>
        <v/>
      </c>
      <c r="I934" s="89" t="str">
        <f>IF(ISBLANK(Entladung!B934),"",Entladung!D934)</f>
        <v/>
      </c>
      <c r="J934" s="88" t="str">
        <f>IF(ISBLANK(Beladung!B934),"",SUMIFS(Entladung!$F$17:$F$1001,Entladung!$B$17:$B$1001,'Ergebnis (detailliert)'!$B$17:$B$300))</f>
        <v/>
      </c>
      <c r="K934" s="13" t="str">
        <f>IFERROR(IF(B934="","",J934*'Ergebnis (detailliert)'!G934/'Ergebnis (detailliert)'!F934),0)</f>
        <v/>
      </c>
      <c r="L934" s="56" t="str">
        <f t="shared" si="14"/>
        <v/>
      </c>
      <c r="M934" s="57" t="str">
        <f>IF(B934="","",IF(LOOKUP(B934,Stammdaten!$A$17:$A$1001,Stammdaten!$G$17:$G$1001)="Nein",0,IF(ISBLANK(Beladung!B934),"",ROUND(MIN(G934,K934)*-1,2))))</f>
        <v/>
      </c>
    </row>
    <row r="935" spans="1:13" x14ac:dyDescent="0.25">
      <c r="A935" s="142" t="str">
        <f>_xlfn.IFNA(VLOOKUP(B935,Stammdaten!$A$17:$B$300,2,FALSE),"")</f>
        <v/>
      </c>
      <c r="B935" s="125" t="str">
        <f>IF(Beladung!B935="","",Beladung!B935)</f>
        <v/>
      </c>
      <c r="C935" s="124" t="str">
        <f>IF(Beladung!C935="","",Beladung!C935)</f>
        <v/>
      </c>
      <c r="D935" s="87" t="str">
        <f>IF(ISBLANK(Beladung!B935),"",SUMIFS(Beladung!$D$17:$D$300,Beladung!$B$17:$B$300,B935))</f>
        <v/>
      </c>
      <c r="E935" s="66" t="str">
        <f>IF(ISBLANK(Beladung!B935),"",Beladung!D935)</f>
        <v/>
      </c>
      <c r="F935" s="88" t="str">
        <f>IF(ISBLANK(Beladung!B935),"",SUMIFS(Beladung!$F$17:$F$1001,Beladung!$B$17:$B$1001,'Ergebnis (detailliert)'!B935))</f>
        <v/>
      </c>
      <c r="G935" s="67" t="str">
        <f>IF(ISBLANK(Beladung!B935),"",Beladung!F935)</f>
        <v/>
      </c>
      <c r="H935" s="88" t="str">
        <f>IF(ISBLANK(Beladung!B935),"",SUMIFS(Entladung!$D$17:$D$1001,Entladung!$B$17:$B$1001,'Ergebnis (detailliert)'!B935))</f>
        <v/>
      </c>
      <c r="I935" s="89" t="str">
        <f>IF(ISBLANK(Entladung!B935),"",Entladung!D935)</f>
        <v/>
      </c>
      <c r="J935" s="88" t="str">
        <f>IF(ISBLANK(Beladung!B935),"",SUMIFS(Entladung!$F$17:$F$1001,Entladung!$B$17:$B$1001,'Ergebnis (detailliert)'!$B$17:$B$300))</f>
        <v/>
      </c>
      <c r="K935" s="13" t="str">
        <f>IFERROR(IF(B935="","",J935*'Ergebnis (detailliert)'!G935/'Ergebnis (detailliert)'!F935),0)</f>
        <v/>
      </c>
      <c r="L935" s="56" t="str">
        <f t="shared" si="14"/>
        <v/>
      </c>
      <c r="M935" s="57" t="str">
        <f>IF(B935="","",IF(LOOKUP(B935,Stammdaten!$A$17:$A$1001,Stammdaten!$G$17:$G$1001)="Nein",0,IF(ISBLANK(Beladung!B935),"",ROUND(MIN(G935,K935)*-1,2))))</f>
        <v/>
      </c>
    </row>
    <row r="936" spans="1:13" x14ac:dyDescent="0.25">
      <c r="A936" s="142" t="str">
        <f>_xlfn.IFNA(VLOOKUP(B936,Stammdaten!$A$17:$B$300,2,FALSE),"")</f>
        <v/>
      </c>
      <c r="B936" s="125" t="str">
        <f>IF(Beladung!B936="","",Beladung!B936)</f>
        <v/>
      </c>
      <c r="C936" s="124" t="str">
        <f>IF(Beladung!C936="","",Beladung!C936)</f>
        <v/>
      </c>
      <c r="D936" s="87" t="str">
        <f>IF(ISBLANK(Beladung!B936),"",SUMIFS(Beladung!$D$17:$D$300,Beladung!$B$17:$B$300,B936))</f>
        <v/>
      </c>
      <c r="E936" s="66" t="str">
        <f>IF(ISBLANK(Beladung!B936),"",Beladung!D936)</f>
        <v/>
      </c>
      <c r="F936" s="88" t="str">
        <f>IF(ISBLANK(Beladung!B936),"",SUMIFS(Beladung!$F$17:$F$1001,Beladung!$B$17:$B$1001,'Ergebnis (detailliert)'!B936))</f>
        <v/>
      </c>
      <c r="G936" s="67" t="str">
        <f>IF(ISBLANK(Beladung!B936),"",Beladung!F936)</f>
        <v/>
      </c>
      <c r="H936" s="88" t="str">
        <f>IF(ISBLANK(Beladung!B936),"",SUMIFS(Entladung!$D$17:$D$1001,Entladung!$B$17:$B$1001,'Ergebnis (detailliert)'!B936))</f>
        <v/>
      </c>
      <c r="I936" s="89" t="str">
        <f>IF(ISBLANK(Entladung!B936),"",Entladung!D936)</f>
        <v/>
      </c>
      <c r="J936" s="88" t="str">
        <f>IF(ISBLANK(Beladung!B936),"",SUMIFS(Entladung!$F$17:$F$1001,Entladung!$B$17:$B$1001,'Ergebnis (detailliert)'!$B$17:$B$300))</f>
        <v/>
      </c>
      <c r="K936" s="13" t="str">
        <f>IFERROR(IF(B936="","",J936*'Ergebnis (detailliert)'!G936/'Ergebnis (detailliert)'!F936),0)</f>
        <v/>
      </c>
      <c r="L936" s="56" t="str">
        <f t="shared" si="14"/>
        <v/>
      </c>
      <c r="M936" s="57" t="str">
        <f>IF(B936="","",IF(LOOKUP(B936,Stammdaten!$A$17:$A$1001,Stammdaten!$G$17:$G$1001)="Nein",0,IF(ISBLANK(Beladung!B936),"",ROUND(MIN(G936,K936)*-1,2))))</f>
        <v/>
      </c>
    </row>
    <row r="937" spans="1:13" x14ac:dyDescent="0.25">
      <c r="A937" s="142" t="str">
        <f>_xlfn.IFNA(VLOOKUP(B937,Stammdaten!$A$17:$B$300,2,FALSE),"")</f>
        <v/>
      </c>
      <c r="B937" s="125" t="str">
        <f>IF(Beladung!B937="","",Beladung!B937)</f>
        <v/>
      </c>
      <c r="C937" s="124" t="str">
        <f>IF(Beladung!C937="","",Beladung!C937)</f>
        <v/>
      </c>
      <c r="D937" s="87" t="str">
        <f>IF(ISBLANK(Beladung!B937),"",SUMIFS(Beladung!$D$17:$D$300,Beladung!$B$17:$B$300,B937))</f>
        <v/>
      </c>
      <c r="E937" s="66" t="str">
        <f>IF(ISBLANK(Beladung!B937),"",Beladung!D937)</f>
        <v/>
      </c>
      <c r="F937" s="88" t="str">
        <f>IF(ISBLANK(Beladung!B937),"",SUMIFS(Beladung!$F$17:$F$1001,Beladung!$B$17:$B$1001,'Ergebnis (detailliert)'!B937))</f>
        <v/>
      </c>
      <c r="G937" s="67" t="str">
        <f>IF(ISBLANK(Beladung!B937),"",Beladung!F937)</f>
        <v/>
      </c>
      <c r="H937" s="88" t="str">
        <f>IF(ISBLANK(Beladung!B937),"",SUMIFS(Entladung!$D$17:$D$1001,Entladung!$B$17:$B$1001,'Ergebnis (detailliert)'!B937))</f>
        <v/>
      </c>
      <c r="I937" s="89" t="str">
        <f>IF(ISBLANK(Entladung!B937),"",Entladung!D937)</f>
        <v/>
      </c>
      <c r="J937" s="88" t="str">
        <f>IF(ISBLANK(Beladung!B937),"",SUMIFS(Entladung!$F$17:$F$1001,Entladung!$B$17:$B$1001,'Ergebnis (detailliert)'!$B$17:$B$300))</f>
        <v/>
      </c>
      <c r="K937" s="13" t="str">
        <f>IFERROR(IF(B937="","",J937*'Ergebnis (detailliert)'!G937/'Ergebnis (detailliert)'!F937),0)</f>
        <v/>
      </c>
      <c r="L937" s="56" t="str">
        <f t="shared" si="14"/>
        <v/>
      </c>
      <c r="M937" s="57" t="str">
        <f>IF(B937="","",IF(LOOKUP(B937,Stammdaten!$A$17:$A$1001,Stammdaten!$G$17:$G$1001)="Nein",0,IF(ISBLANK(Beladung!B937),"",ROUND(MIN(G937,K937)*-1,2))))</f>
        <v/>
      </c>
    </row>
    <row r="938" spans="1:13" x14ac:dyDescent="0.25">
      <c r="A938" s="142" t="str">
        <f>_xlfn.IFNA(VLOOKUP(B938,Stammdaten!$A$17:$B$300,2,FALSE),"")</f>
        <v/>
      </c>
      <c r="B938" s="125" t="str">
        <f>IF(Beladung!B938="","",Beladung!B938)</f>
        <v/>
      </c>
      <c r="C938" s="124" t="str">
        <f>IF(Beladung!C938="","",Beladung!C938)</f>
        <v/>
      </c>
      <c r="D938" s="87" t="str">
        <f>IF(ISBLANK(Beladung!B938),"",SUMIFS(Beladung!$D$17:$D$300,Beladung!$B$17:$B$300,B938))</f>
        <v/>
      </c>
      <c r="E938" s="66" t="str">
        <f>IF(ISBLANK(Beladung!B938),"",Beladung!D938)</f>
        <v/>
      </c>
      <c r="F938" s="88" t="str">
        <f>IF(ISBLANK(Beladung!B938),"",SUMIFS(Beladung!$F$17:$F$1001,Beladung!$B$17:$B$1001,'Ergebnis (detailliert)'!B938))</f>
        <v/>
      </c>
      <c r="G938" s="67" t="str">
        <f>IF(ISBLANK(Beladung!B938),"",Beladung!F938)</f>
        <v/>
      </c>
      <c r="H938" s="88" t="str">
        <f>IF(ISBLANK(Beladung!B938),"",SUMIFS(Entladung!$D$17:$D$1001,Entladung!$B$17:$B$1001,'Ergebnis (detailliert)'!B938))</f>
        <v/>
      </c>
      <c r="I938" s="89" t="str">
        <f>IF(ISBLANK(Entladung!B938),"",Entladung!D938)</f>
        <v/>
      </c>
      <c r="J938" s="88" t="str">
        <f>IF(ISBLANK(Beladung!B938),"",SUMIFS(Entladung!$F$17:$F$1001,Entladung!$B$17:$B$1001,'Ergebnis (detailliert)'!$B$17:$B$300))</f>
        <v/>
      </c>
      <c r="K938" s="13" t="str">
        <f>IFERROR(IF(B938="","",J938*'Ergebnis (detailliert)'!G938/'Ergebnis (detailliert)'!F938),0)</f>
        <v/>
      </c>
      <c r="L938" s="56" t="str">
        <f t="shared" si="14"/>
        <v/>
      </c>
      <c r="M938" s="57" t="str">
        <f>IF(B938="","",IF(LOOKUP(B938,Stammdaten!$A$17:$A$1001,Stammdaten!$G$17:$G$1001)="Nein",0,IF(ISBLANK(Beladung!B938),"",ROUND(MIN(G938,K938)*-1,2))))</f>
        <v/>
      </c>
    </row>
    <row r="939" spans="1:13" x14ac:dyDescent="0.25">
      <c r="A939" s="142" t="str">
        <f>_xlfn.IFNA(VLOOKUP(B939,Stammdaten!$A$17:$B$300,2,FALSE),"")</f>
        <v/>
      </c>
      <c r="B939" s="125" t="str">
        <f>IF(Beladung!B939="","",Beladung!B939)</f>
        <v/>
      </c>
      <c r="C939" s="124" t="str">
        <f>IF(Beladung!C939="","",Beladung!C939)</f>
        <v/>
      </c>
      <c r="D939" s="87" t="str">
        <f>IF(ISBLANK(Beladung!B939),"",SUMIFS(Beladung!$D$17:$D$300,Beladung!$B$17:$B$300,B939))</f>
        <v/>
      </c>
      <c r="E939" s="66" t="str">
        <f>IF(ISBLANK(Beladung!B939),"",Beladung!D939)</f>
        <v/>
      </c>
      <c r="F939" s="88" t="str">
        <f>IF(ISBLANK(Beladung!B939),"",SUMIFS(Beladung!$F$17:$F$1001,Beladung!$B$17:$B$1001,'Ergebnis (detailliert)'!B939))</f>
        <v/>
      </c>
      <c r="G939" s="67" t="str">
        <f>IF(ISBLANK(Beladung!B939),"",Beladung!F939)</f>
        <v/>
      </c>
      <c r="H939" s="88" t="str">
        <f>IF(ISBLANK(Beladung!B939),"",SUMIFS(Entladung!$D$17:$D$1001,Entladung!$B$17:$B$1001,'Ergebnis (detailliert)'!B939))</f>
        <v/>
      </c>
      <c r="I939" s="89" t="str">
        <f>IF(ISBLANK(Entladung!B939),"",Entladung!D939)</f>
        <v/>
      </c>
      <c r="J939" s="88" t="str">
        <f>IF(ISBLANK(Beladung!B939),"",SUMIFS(Entladung!$F$17:$F$1001,Entladung!$B$17:$B$1001,'Ergebnis (detailliert)'!$B$17:$B$300))</f>
        <v/>
      </c>
      <c r="K939" s="13" t="str">
        <f>IFERROR(IF(B939="","",J939*'Ergebnis (detailliert)'!G939/'Ergebnis (detailliert)'!F939),0)</f>
        <v/>
      </c>
      <c r="L939" s="56" t="str">
        <f t="shared" si="14"/>
        <v/>
      </c>
      <c r="M939" s="57" t="str">
        <f>IF(B939="","",IF(LOOKUP(B939,Stammdaten!$A$17:$A$1001,Stammdaten!$G$17:$G$1001)="Nein",0,IF(ISBLANK(Beladung!B939),"",ROUND(MIN(G939,K939)*-1,2))))</f>
        <v/>
      </c>
    </row>
    <row r="940" spans="1:13" x14ac:dyDescent="0.25">
      <c r="A940" s="142" t="str">
        <f>_xlfn.IFNA(VLOOKUP(B940,Stammdaten!$A$17:$B$300,2,FALSE),"")</f>
        <v/>
      </c>
      <c r="B940" s="125" t="str">
        <f>IF(Beladung!B940="","",Beladung!B940)</f>
        <v/>
      </c>
      <c r="C940" s="124" t="str">
        <f>IF(Beladung!C940="","",Beladung!C940)</f>
        <v/>
      </c>
      <c r="D940" s="87" t="str">
        <f>IF(ISBLANK(Beladung!B940),"",SUMIFS(Beladung!$D$17:$D$300,Beladung!$B$17:$B$300,B940))</f>
        <v/>
      </c>
      <c r="E940" s="66" t="str">
        <f>IF(ISBLANK(Beladung!B940),"",Beladung!D940)</f>
        <v/>
      </c>
      <c r="F940" s="88" t="str">
        <f>IF(ISBLANK(Beladung!B940),"",SUMIFS(Beladung!$F$17:$F$1001,Beladung!$B$17:$B$1001,'Ergebnis (detailliert)'!B940))</f>
        <v/>
      </c>
      <c r="G940" s="67" t="str">
        <f>IF(ISBLANK(Beladung!B940),"",Beladung!F940)</f>
        <v/>
      </c>
      <c r="H940" s="88" t="str">
        <f>IF(ISBLANK(Beladung!B940),"",SUMIFS(Entladung!$D$17:$D$1001,Entladung!$B$17:$B$1001,'Ergebnis (detailliert)'!B940))</f>
        <v/>
      </c>
      <c r="I940" s="89" t="str">
        <f>IF(ISBLANK(Entladung!B940),"",Entladung!D940)</f>
        <v/>
      </c>
      <c r="J940" s="88" t="str">
        <f>IF(ISBLANK(Beladung!B940),"",SUMIFS(Entladung!$F$17:$F$1001,Entladung!$B$17:$B$1001,'Ergebnis (detailliert)'!$B$17:$B$300))</f>
        <v/>
      </c>
      <c r="K940" s="13" t="str">
        <f>IFERROR(IF(B940="","",J940*'Ergebnis (detailliert)'!G940/'Ergebnis (detailliert)'!F940),0)</f>
        <v/>
      </c>
      <c r="L940" s="56" t="str">
        <f t="shared" si="14"/>
        <v/>
      </c>
      <c r="M940" s="57" t="str">
        <f>IF(B940="","",IF(LOOKUP(B940,Stammdaten!$A$17:$A$1001,Stammdaten!$G$17:$G$1001)="Nein",0,IF(ISBLANK(Beladung!B940),"",ROUND(MIN(G940,K940)*-1,2))))</f>
        <v/>
      </c>
    </row>
    <row r="941" spans="1:13" x14ac:dyDescent="0.25">
      <c r="A941" s="142" t="str">
        <f>_xlfn.IFNA(VLOOKUP(B941,Stammdaten!$A$17:$B$300,2,FALSE),"")</f>
        <v/>
      </c>
      <c r="B941" s="125" t="str">
        <f>IF(Beladung!B941="","",Beladung!B941)</f>
        <v/>
      </c>
      <c r="C941" s="124" t="str">
        <f>IF(Beladung!C941="","",Beladung!C941)</f>
        <v/>
      </c>
      <c r="D941" s="87" t="str">
        <f>IF(ISBLANK(Beladung!B941),"",SUMIFS(Beladung!$D$17:$D$300,Beladung!$B$17:$B$300,B941))</f>
        <v/>
      </c>
      <c r="E941" s="66" t="str">
        <f>IF(ISBLANK(Beladung!B941),"",Beladung!D941)</f>
        <v/>
      </c>
      <c r="F941" s="88" t="str">
        <f>IF(ISBLANK(Beladung!B941),"",SUMIFS(Beladung!$F$17:$F$1001,Beladung!$B$17:$B$1001,'Ergebnis (detailliert)'!B941))</f>
        <v/>
      </c>
      <c r="G941" s="67" t="str">
        <f>IF(ISBLANK(Beladung!B941),"",Beladung!F941)</f>
        <v/>
      </c>
      <c r="H941" s="88" t="str">
        <f>IF(ISBLANK(Beladung!B941),"",SUMIFS(Entladung!$D$17:$D$1001,Entladung!$B$17:$B$1001,'Ergebnis (detailliert)'!B941))</f>
        <v/>
      </c>
      <c r="I941" s="89" t="str">
        <f>IF(ISBLANK(Entladung!B941),"",Entladung!D941)</f>
        <v/>
      </c>
      <c r="J941" s="88" t="str">
        <f>IF(ISBLANK(Beladung!B941),"",SUMIFS(Entladung!$F$17:$F$1001,Entladung!$B$17:$B$1001,'Ergebnis (detailliert)'!$B$17:$B$300))</f>
        <v/>
      </c>
      <c r="K941" s="13" t="str">
        <f>IFERROR(IF(B941="","",J941*'Ergebnis (detailliert)'!G941/'Ergebnis (detailliert)'!F941),0)</f>
        <v/>
      </c>
      <c r="L941" s="56" t="str">
        <f t="shared" si="14"/>
        <v/>
      </c>
      <c r="M941" s="57" t="str">
        <f>IF(B941="","",IF(LOOKUP(B941,Stammdaten!$A$17:$A$1001,Stammdaten!$G$17:$G$1001)="Nein",0,IF(ISBLANK(Beladung!B941),"",ROUND(MIN(G941,K941)*-1,2))))</f>
        <v/>
      </c>
    </row>
    <row r="942" spans="1:13" x14ac:dyDescent="0.25">
      <c r="A942" s="142" t="str">
        <f>_xlfn.IFNA(VLOOKUP(B942,Stammdaten!$A$17:$B$300,2,FALSE),"")</f>
        <v/>
      </c>
      <c r="B942" s="125" t="str">
        <f>IF(Beladung!B942="","",Beladung!B942)</f>
        <v/>
      </c>
      <c r="C942" s="124" t="str">
        <f>IF(Beladung!C942="","",Beladung!C942)</f>
        <v/>
      </c>
      <c r="D942" s="87" t="str">
        <f>IF(ISBLANK(Beladung!B942),"",SUMIFS(Beladung!$D$17:$D$300,Beladung!$B$17:$B$300,B942))</f>
        <v/>
      </c>
      <c r="E942" s="66" t="str">
        <f>IF(ISBLANK(Beladung!B942),"",Beladung!D942)</f>
        <v/>
      </c>
      <c r="F942" s="88" t="str">
        <f>IF(ISBLANK(Beladung!B942),"",SUMIFS(Beladung!$F$17:$F$1001,Beladung!$B$17:$B$1001,'Ergebnis (detailliert)'!B942))</f>
        <v/>
      </c>
      <c r="G942" s="67" t="str">
        <f>IF(ISBLANK(Beladung!B942),"",Beladung!F942)</f>
        <v/>
      </c>
      <c r="H942" s="88" t="str">
        <f>IF(ISBLANK(Beladung!B942),"",SUMIFS(Entladung!$D$17:$D$1001,Entladung!$B$17:$B$1001,'Ergebnis (detailliert)'!B942))</f>
        <v/>
      </c>
      <c r="I942" s="89" t="str">
        <f>IF(ISBLANK(Entladung!B942),"",Entladung!D942)</f>
        <v/>
      </c>
      <c r="J942" s="88" t="str">
        <f>IF(ISBLANK(Beladung!B942),"",SUMIFS(Entladung!$F$17:$F$1001,Entladung!$B$17:$B$1001,'Ergebnis (detailliert)'!$B$17:$B$300))</f>
        <v/>
      </c>
      <c r="K942" s="13" t="str">
        <f>IFERROR(IF(B942="","",J942*'Ergebnis (detailliert)'!G942/'Ergebnis (detailliert)'!F942),0)</f>
        <v/>
      </c>
      <c r="L942" s="56" t="str">
        <f t="shared" si="14"/>
        <v/>
      </c>
      <c r="M942" s="57" t="str">
        <f>IF(B942="","",IF(LOOKUP(B942,Stammdaten!$A$17:$A$1001,Stammdaten!$G$17:$G$1001)="Nein",0,IF(ISBLANK(Beladung!B942),"",ROUND(MIN(G942,K942)*-1,2))))</f>
        <v/>
      </c>
    </row>
    <row r="943" spans="1:13" x14ac:dyDescent="0.25">
      <c r="A943" s="142" t="str">
        <f>_xlfn.IFNA(VLOOKUP(B943,Stammdaten!$A$17:$B$300,2,FALSE),"")</f>
        <v/>
      </c>
      <c r="B943" s="125" t="str">
        <f>IF(Beladung!B943="","",Beladung!B943)</f>
        <v/>
      </c>
      <c r="C943" s="124" t="str">
        <f>IF(Beladung!C943="","",Beladung!C943)</f>
        <v/>
      </c>
      <c r="D943" s="87" t="str">
        <f>IF(ISBLANK(Beladung!B943),"",SUMIFS(Beladung!$D$17:$D$300,Beladung!$B$17:$B$300,B943))</f>
        <v/>
      </c>
      <c r="E943" s="66" t="str">
        <f>IF(ISBLANK(Beladung!B943),"",Beladung!D943)</f>
        <v/>
      </c>
      <c r="F943" s="88" t="str">
        <f>IF(ISBLANK(Beladung!B943),"",SUMIFS(Beladung!$F$17:$F$1001,Beladung!$B$17:$B$1001,'Ergebnis (detailliert)'!B943))</f>
        <v/>
      </c>
      <c r="G943" s="67" t="str">
        <f>IF(ISBLANK(Beladung!B943),"",Beladung!F943)</f>
        <v/>
      </c>
      <c r="H943" s="88" t="str">
        <f>IF(ISBLANK(Beladung!B943),"",SUMIFS(Entladung!$D$17:$D$1001,Entladung!$B$17:$B$1001,'Ergebnis (detailliert)'!B943))</f>
        <v/>
      </c>
      <c r="I943" s="89" t="str">
        <f>IF(ISBLANK(Entladung!B943),"",Entladung!D943)</f>
        <v/>
      </c>
      <c r="J943" s="88" t="str">
        <f>IF(ISBLANK(Beladung!B943),"",SUMIFS(Entladung!$F$17:$F$1001,Entladung!$B$17:$B$1001,'Ergebnis (detailliert)'!$B$17:$B$300))</f>
        <v/>
      </c>
      <c r="K943" s="13" t="str">
        <f>IFERROR(IF(B943="","",J943*'Ergebnis (detailliert)'!G943/'Ergebnis (detailliert)'!F943),0)</f>
        <v/>
      </c>
      <c r="L943" s="56" t="str">
        <f t="shared" si="14"/>
        <v/>
      </c>
      <c r="M943" s="57" t="str">
        <f>IF(B943="","",IF(LOOKUP(B943,Stammdaten!$A$17:$A$1001,Stammdaten!$G$17:$G$1001)="Nein",0,IF(ISBLANK(Beladung!B943),"",ROUND(MIN(G943,K943)*-1,2))))</f>
        <v/>
      </c>
    </row>
    <row r="944" spans="1:13" x14ac:dyDescent="0.25">
      <c r="A944" s="142" t="str">
        <f>_xlfn.IFNA(VLOOKUP(B944,Stammdaten!$A$17:$B$300,2,FALSE),"")</f>
        <v/>
      </c>
      <c r="B944" s="125" t="str">
        <f>IF(Beladung!B944="","",Beladung!B944)</f>
        <v/>
      </c>
      <c r="C944" s="124" t="str">
        <f>IF(Beladung!C944="","",Beladung!C944)</f>
        <v/>
      </c>
      <c r="D944" s="87" t="str">
        <f>IF(ISBLANK(Beladung!B944),"",SUMIFS(Beladung!$D$17:$D$300,Beladung!$B$17:$B$300,B944))</f>
        <v/>
      </c>
      <c r="E944" s="66" t="str">
        <f>IF(ISBLANK(Beladung!B944),"",Beladung!D944)</f>
        <v/>
      </c>
      <c r="F944" s="88" t="str">
        <f>IF(ISBLANK(Beladung!B944),"",SUMIFS(Beladung!$F$17:$F$1001,Beladung!$B$17:$B$1001,'Ergebnis (detailliert)'!B944))</f>
        <v/>
      </c>
      <c r="G944" s="67" t="str">
        <f>IF(ISBLANK(Beladung!B944),"",Beladung!F944)</f>
        <v/>
      </c>
      <c r="H944" s="88" t="str">
        <f>IF(ISBLANK(Beladung!B944),"",SUMIFS(Entladung!$D$17:$D$1001,Entladung!$B$17:$B$1001,'Ergebnis (detailliert)'!B944))</f>
        <v/>
      </c>
      <c r="I944" s="89" t="str">
        <f>IF(ISBLANK(Entladung!B944),"",Entladung!D944)</f>
        <v/>
      </c>
      <c r="J944" s="88" t="str">
        <f>IF(ISBLANK(Beladung!B944),"",SUMIFS(Entladung!$F$17:$F$1001,Entladung!$B$17:$B$1001,'Ergebnis (detailliert)'!$B$17:$B$300))</f>
        <v/>
      </c>
      <c r="K944" s="13" t="str">
        <f>IFERROR(IF(B944="","",J944*'Ergebnis (detailliert)'!G944/'Ergebnis (detailliert)'!F944),0)</f>
        <v/>
      </c>
      <c r="L944" s="56" t="str">
        <f t="shared" si="14"/>
        <v/>
      </c>
      <c r="M944" s="57" t="str">
        <f>IF(B944="","",IF(LOOKUP(B944,Stammdaten!$A$17:$A$1001,Stammdaten!$G$17:$G$1001)="Nein",0,IF(ISBLANK(Beladung!B944),"",ROUND(MIN(G944,K944)*-1,2))))</f>
        <v/>
      </c>
    </row>
    <row r="945" spans="1:13" x14ac:dyDescent="0.25">
      <c r="A945" s="142" t="str">
        <f>_xlfn.IFNA(VLOOKUP(B945,Stammdaten!$A$17:$B$300,2,FALSE),"")</f>
        <v/>
      </c>
      <c r="B945" s="125" t="str">
        <f>IF(Beladung!B945="","",Beladung!B945)</f>
        <v/>
      </c>
      <c r="C945" s="124" t="str">
        <f>IF(Beladung!C945="","",Beladung!C945)</f>
        <v/>
      </c>
      <c r="D945" s="87" t="str">
        <f>IF(ISBLANK(Beladung!B945),"",SUMIFS(Beladung!$D$17:$D$300,Beladung!$B$17:$B$300,B945))</f>
        <v/>
      </c>
      <c r="E945" s="66" t="str">
        <f>IF(ISBLANK(Beladung!B945),"",Beladung!D945)</f>
        <v/>
      </c>
      <c r="F945" s="88" t="str">
        <f>IF(ISBLANK(Beladung!B945),"",SUMIFS(Beladung!$F$17:$F$1001,Beladung!$B$17:$B$1001,'Ergebnis (detailliert)'!B945))</f>
        <v/>
      </c>
      <c r="G945" s="67" t="str">
        <f>IF(ISBLANK(Beladung!B945),"",Beladung!F945)</f>
        <v/>
      </c>
      <c r="H945" s="88" t="str">
        <f>IF(ISBLANK(Beladung!B945),"",SUMIFS(Entladung!$D$17:$D$1001,Entladung!$B$17:$B$1001,'Ergebnis (detailliert)'!B945))</f>
        <v/>
      </c>
      <c r="I945" s="89" t="str">
        <f>IF(ISBLANK(Entladung!B945),"",Entladung!D945)</f>
        <v/>
      </c>
      <c r="J945" s="88" t="str">
        <f>IF(ISBLANK(Beladung!B945),"",SUMIFS(Entladung!$F$17:$F$1001,Entladung!$B$17:$B$1001,'Ergebnis (detailliert)'!$B$17:$B$300))</f>
        <v/>
      </c>
      <c r="K945" s="13" t="str">
        <f>IFERROR(IF(B945="","",J945*'Ergebnis (detailliert)'!G945/'Ergebnis (detailliert)'!F945),0)</f>
        <v/>
      </c>
      <c r="L945" s="56" t="str">
        <f t="shared" si="14"/>
        <v/>
      </c>
      <c r="M945" s="57" t="str">
        <f>IF(B945="","",IF(LOOKUP(B945,Stammdaten!$A$17:$A$1001,Stammdaten!$G$17:$G$1001)="Nein",0,IF(ISBLANK(Beladung!B945),"",ROUND(MIN(G945,K945)*-1,2))))</f>
        <v/>
      </c>
    </row>
    <row r="946" spans="1:13" x14ac:dyDescent="0.25">
      <c r="A946" s="142" t="str">
        <f>_xlfn.IFNA(VLOOKUP(B946,Stammdaten!$A$17:$B$300,2,FALSE),"")</f>
        <v/>
      </c>
      <c r="B946" s="125" t="str">
        <f>IF(Beladung!B946="","",Beladung!B946)</f>
        <v/>
      </c>
      <c r="C946" s="124" t="str">
        <f>IF(Beladung!C946="","",Beladung!C946)</f>
        <v/>
      </c>
      <c r="D946" s="87" t="str">
        <f>IF(ISBLANK(Beladung!B946),"",SUMIFS(Beladung!$D$17:$D$300,Beladung!$B$17:$B$300,B946))</f>
        <v/>
      </c>
      <c r="E946" s="66" t="str">
        <f>IF(ISBLANK(Beladung!B946),"",Beladung!D946)</f>
        <v/>
      </c>
      <c r="F946" s="88" t="str">
        <f>IF(ISBLANK(Beladung!B946),"",SUMIFS(Beladung!$F$17:$F$1001,Beladung!$B$17:$B$1001,'Ergebnis (detailliert)'!B946))</f>
        <v/>
      </c>
      <c r="G946" s="67" t="str">
        <f>IF(ISBLANK(Beladung!B946),"",Beladung!F946)</f>
        <v/>
      </c>
      <c r="H946" s="88" t="str">
        <f>IF(ISBLANK(Beladung!B946),"",SUMIFS(Entladung!$D$17:$D$1001,Entladung!$B$17:$B$1001,'Ergebnis (detailliert)'!B946))</f>
        <v/>
      </c>
      <c r="I946" s="89" t="str">
        <f>IF(ISBLANK(Entladung!B946),"",Entladung!D946)</f>
        <v/>
      </c>
      <c r="J946" s="88" t="str">
        <f>IF(ISBLANK(Beladung!B946),"",SUMIFS(Entladung!$F$17:$F$1001,Entladung!$B$17:$B$1001,'Ergebnis (detailliert)'!$B$17:$B$300))</f>
        <v/>
      </c>
      <c r="K946" s="13" t="str">
        <f>IFERROR(IF(B946="","",J946*'Ergebnis (detailliert)'!G946/'Ergebnis (detailliert)'!F946),0)</f>
        <v/>
      </c>
      <c r="L946" s="56" t="str">
        <f t="shared" si="14"/>
        <v/>
      </c>
      <c r="M946" s="57" t="str">
        <f>IF(B946="","",IF(LOOKUP(B946,Stammdaten!$A$17:$A$1001,Stammdaten!$G$17:$G$1001)="Nein",0,IF(ISBLANK(Beladung!B946),"",ROUND(MIN(G946,K946)*-1,2))))</f>
        <v/>
      </c>
    </row>
    <row r="947" spans="1:13" x14ac:dyDescent="0.25">
      <c r="A947" s="142" t="str">
        <f>_xlfn.IFNA(VLOOKUP(B947,Stammdaten!$A$17:$B$300,2,FALSE),"")</f>
        <v/>
      </c>
      <c r="B947" s="125" t="str">
        <f>IF(Beladung!B947="","",Beladung!B947)</f>
        <v/>
      </c>
      <c r="C947" s="124" t="str">
        <f>IF(Beladung!C947="","",Beladung!C947)</f>
        <v/>
      </c>
      <c r="D947" s="87" t="str">
        <f>IF(ISBLANK(Beladung!B947),"",SUMIFS(Beladung!$D$17:$D$300,Beladung!$B$17:$B$300,B947))</f>
        <v/>
      </c>
      <c r="E947" s="66" t="str">
        <f>IF(ISBLANK(Beladung!B947),"",Beladung!D947)</f>
        <v/>
      </c>
      <c r="F947" s="88" t="str">
        <f>IF(ISBLANK(Beladung!B947),"",SUMIFS(Beladung!$F$17:$F$1001,Beladung!$B$17:$B$1001,'Ergebnis (detailliert)'!B947))</f>
        <v/>
      </c>
      <c r="G947" s="67" t="str">
        <f>IF(ISBLANK(Beladung!B947),"",Beladung!F947)</f>
        <v/>
      </c>
      <c r="H947" s="88" t="str">
        <f>IF(ISBLANK(Beladung!B947),"",SUMIFS(Entladung!$D$17:$D$1001,Entladung!$B$17:$B$1001,'Ergebnis (detailliert)'!B947))</f>
        <v/>
      </c>
      <c r="I947" s="89" t="str">
        <f>IF(ISBLANK(Entladung!B947),"",Entladung!D947)</f>
        <v/>
      </c>
      <c r="J947" s="88" t="str">
        <f>IF(ISBLANK(Beladung!B947),"",SUMIFS(Entladung!$F$17:$F$1001,Entladung!$B$17:$B$1001,'Ergebnis (detailliert)'!$B$17:$B$300))</f>
        <v/>
      </c>
      <c r="K947" s="13" t="str">
        <f>IFERROR(IF(B947="","",J947*'Ergebnis (detailliert)'!G947/'Ergebnis (detailliert)'!F947),0)</f>
        <v/>
      </c>
      <c r="L947" s="56" t="str">
        <f t="shared" si="14"/>
        <v/>
      </c>
      <c r="M947" s="57" t="str">
        <f>IF(B947="","",IF(LOOKUP(B947,Stammdaten!$A$17:$A$1001,Stammdaten!$G$17:$G$1001)="Nein",0,IF(ISBLANK(Beladung!B947),"",ROUND(MIN(G947,K947)*-1,2))))</f>
        <v/>
      </c>
    </row>
    <row r="948" spans="1:13" x14ac:dyDescent="0.25">
      <c r="A948" s="142" t="str">
        <f>_xlfn.IFNA(VLOOKUP(B948,Stammdaten!$A$17:$B$300,2,FALSE),"")</f>
        <v/>
      </c>
      <c r="B948" s="125" t="str">
        <f>IF(Beladung!B948="","",Beladung!B948)</f>
        <v/>
      </c>
      <c r="C948" s="124" t="str">
        <f>IF(Beladung!C948="","",Beladung!C948)</f>
        <v/>
      </c>
      <c r="D948" s="87" t="str">
        <f>IF(ISBLANK(Beladung!B948),"",SUMIFS(Beladung!$D$17:$D$300,Beladung!$B$17:$B$300,B948))</f>
        <v/>
      </c>
      <c r="E948" s="66" t="str">
        <f>IF(ISBLANK(Beladung!B948),"",Beladung!D948)</f>
        <v/>
      </c>
      <c r="F948" s="88" t="str">
        <f>IF(ISBLANK(Beladung!B948),"",SUMIFS(Beladung!$F$17:$F$1001,Beladung!$B$17:$B$1001,'Ergebnis (detailliert)'!B948))</f>
        <v/>
      </c>
      <c r="G948" s="67" t="str">
        <f>IF(ISBLANK(Beladung!B948),"",Beladung!F948)</f>
        <v/>
      </c>
      <c r="H948" s="88" t="str">
        <f>IF(ISBLANK(Beladung!B948),"",SUMIFS(Entladung!$D$17:$D$1001,Entladung!$B$17:$B$1001,'Ergebnis (detailliert)'!B948))</f>
        <v/>
      </c>
      <c r="I948" s="89" t="str">
        <f>IF(ISBLANK(Entladung!B948),"",Entladung!D948)</f>
        <v/>
      </c>
      <c r="J948" s="88" t="str">
        <f>IF(ISBLANK(Beladung!B948),"",SUMIFS(Entladung!$F$17:$F$1001,Entladung!$B$17:$B$1001,'Ergebnis (detailliert)'!$B$17:$B$300))</f>
        <v/>
      </c>
      <c r="K948" s="13" t="str">
        <f>IFERROR(IF(B948="","",J948*'Ergebnis (detailliert)'!G948/'Ergebnis (detailliert)'!F948),0)</f>
        <v/>
      </c>
      <c r="L948" s="56" t="str">
        <f t="shared" si="14"/>
        <v/>
      </c>
      <c r="M948" s="57" t="str">
        <f>IF(B948="","",IF(LOOKUP(B948,Stammdaten!$A$17:$A$1001,Stammdaten!$G$17:$G$1001)="Nein",0,IF(ISBLANK(Beladung!B948),"",ROUND(MIN(G948,K948)*-1,2))))</f>
        <v/>
      </c>
    </row>
    <row r="949" spans="1:13" x14ac:dyDescent="0.25">
      <c r="A949" s="142" t="str">
        <f>_xlfn.IFNA(VLOOKUP(B949,Stammdaten!$A$17:$B$300,2,FALSE),"")</f>
        <v/>
      </c>
      <c r="B949" s="125" t="str">
        <f>IF(Beladung!B949="","",Beladung!B949)</f>
        <v/>
      </c>
      <c r="C949" s="124" t="str">
        <f>IF(Beladung!C949="","",Beladung!C949)</f>
        <v/>
      </c>
      <c r="D949" s="87" t="str">
        <f>IF(ISBLANK(Beladung!B949),"",SUMIFS(Beladung!$D$17:$D$300,Beladung!$B$17:$B$300,B949))</f>
        <v/>
      </c>
      <c r="E949" s="66" t="str">
        <f>IF(ISBLANK(Beladung!B949),"",Beladung!D949)</f>
        <v/>
      </c>
      <c r="F949" s="88" t="str">
        <f>IF(ISBLANK(Beladung!B949),"",SUMIFS(Beladung!$F$17:$F$1001,Beladung!$B$17:$B$1001,'Ergebnis (detailliert)'!B949))</f>
        <v/>
      </c>
      <c r="G949" s="67" t="str">
        <f>IF(ISBLANK(Beladung!B949),"",Beladung!F949)</f>
        <v/>
      </c>
      <c r="H949" s="88" t="str">
        <f>IF(ISBLANK(Beladung!B949),"",SUMIFS(Entladung!$D$17:$D$1001,Entladung!$B$17:$B$1001,'Ergebnis (detailliert)'!B949))</f>
        <v/>
      </c>
      <c r="I949" s="89" t="str">
        <f>IF(ISBLANK(Entladung!B949),"",Entladung!D949)</f>
        <v/>
      </c>
      <c r="J949" s="88" t="str">
        <f>IF(ISBLANK(Beladung!B949),"",SUMIFS(Entladung!$F$17:$F$1001,Entladung!$B$17:$B$1001,'Ergebnis (detailliert)'!$B$17:$B$300))</f>
        <v/>
      </c>
      <c r="K949" s="13" t="str">
        <f>IFERROR(IF(B949="","",J949*'Ergebnis (detailliert)'!G949/'Ergebnis (detailliert)'!F949),0)</f>
        <v/>
      </c>
      <c r="L949" s="56" t="str">
        <f t="shared" si="14"/>
        <v/>
      </c>
      <c r="M949" s="57" t="str">
        <f>IF(B949="","",IF(LOOKUP(B949,Stammdaten!$A$17:$A$1001,Stammdaten!$G$17:$G$1001)="Nein",0,IF(ISBLANK(Beladung!B949),"",ROUND(MIN(G949,K949)*-1,2))))</f>
        <v/>
      </c>
    </row>
    <row r="950" spans="1:13" x14ac:dyDescent="0.25">
      <c r="A950" s="142" t="str">
        <f>_xlfn.IFNA(VLOOKUP(B950,Stammdaten!$A$17:$B$300,2,FALSE),"")</f>
        <v/>
      </c>
      <c r="B950" s="125" t="str">
        <f>IF(Beladung!B950="","",Beladung!B950)</f>
        <v/>
      </c>
      <c r="C950" s="124" t="str">
        <f>IF(Beladung!C950="","",Beladung!C950)</f>
        <v/>
      </c>
      <c r="D950" s="87" t="str">
        <f>IF(ISBLANK(Beladung!B950),"",SUMIFS(Beladung!$D$17:$D$300,Beladung!$B$17:$B$300,B950))</f>
        <v/>
      </c>
      <c r="E950" s="66" t="str">
        <f>IF(ISBLANK(Beladung!B950),"",Beladung!D950)</f>
        <v/>
      </c>
      <c r="F950" s="88" t="str">
        <f>IF(ISBLANK(Beladung!B950),"",SUMIFS(Beladung!$F$17:$F$1001,Beladung!$B$17:$B$1001,'Ergebnis (detailliert)'!B950))</f>
        <v/>
      </c>
      <c r="G950" s="67" t="str">
        <f>IF(ISBLANK(Beladung!B950),"",Beladung!F950)</f>
        <v/>
      </c>
      <c r="H950" s="88" t="str">
        <f>IF(ISBLANK(Beladung!B950),"",SUMIFS(Entladung!$D$17:$D$1001,Entladung!$B$17:$B$1001,'Ergebnis (detailliert)'!B950))</f>
        <v/>
      </c>
      <c r="I950" s="89" t="str">
        <f>IF(ISBLANK(Entladung!B950),"",Entladung!D950)</f>
        <v/>
      </c>
      <c r="J950" s="88" t="str">
        <f>IF(ISBLANK(Beladung!B950),"",SUMIFS(Entladung!$F$17:$F$1001,Entladung!$B$17:$B$1001,'Ergebnis (detailliert)'!$B$17:$B$300))</f>
        <v/>
      </c>
      <c r="K950" s="13" t="str">
        <f>IFERROR(IF(B950="","",J950*'Ergebnis (detailliert)'!G950/'Ergebnis (detailliert)'!F950),0)</f>
        <v/>
      </c>
      <c r="L950" s="56" t="str">
        <f t="shared" si="14"/>
        <v/>
      </c>
      <c r="M950" s="57" t="str">
        <f>IF(B950="","",IF(LOOKUP(B950,Stammdaten!$A$17:$A$1001,Stammdaten!$G$17:$G$1001)="Nein",0,IF(ISBLANK(Beladung!B950),"",ROUND(MIN(G950,K950)*-1,2))))</f>
        <v/>
      </c>
    </row>
    <row r="951" spans="1:13" x14ac:dyDescent="0.25">
      <c r="A951" s="142" t="str">
        <f>_xlfn.IFNA(VLOOKUP(B951,Stammdaten!$A$17:$B$300,2,FALSE),"")</f>
        <v/>
      </c>
      <c r="B951" s="125" t="str">
        <f>IF(Beladung!B951="","",Beladung!B951)</f>
        <v/>
      </c>
      <c r="C951" s="124" t="str">
        <f>IF(Beladung!C951="","",Beladung!C951)</f>
        <v/>
      </c>
      <c r="D951" s="87" t="str">
        <f>IF(ISBLANK(Beladung!B951),"",SUMIFS(Beladung!$D$17:$D$300,Beladung!$B$17:$B$300,B951))</f>
        <v/>
      </c>
      <c r="E951" s="66" t="str">
        <f>IF(ISBLANK(Beladung!B951),"",Beladung!D951)</f>
        <v/>
      </c>
      <c r="F951" s="88" t="str">
        <f>IF(ISBLANK(Beladung!B951),"",SUMIFS(Beladung!$F$17:$F$1001,Beladung!$B$17:$B$1001,'Ergebnis (detailliert)'!B951))</f>
        <v/>
      </c>
      <c r="G951" s="67" t="str">
        <f>IF(ISBLANK(Beladung!B951),"",Beladung!F951)</f>
        <v/>
      </c>
      <c r="H951" s="88" t="str">
        <f>IF(ISBLANK(Beladung!B951),"",SUMIFS(Entladung!$D$17:$D$1001,Entladung!$B$17:$B$1001,'Ergebnis (detailliert)'!B951))</f>
        <v/>
      </c>
      <c r="I951" s="89" t="str">
        <f>IF(ISBLANK(Entladung!B951),"",Entladung!D951)</f>
        <v/>
      </c>
      <c r="J951" s="88" t="str">
        <f>IF(ISBLANK(Beladung!B951),"",SUMIFS(Entladung!$F$17:$F$1001,Entladung!$B$17:$B$1001,'Ergebnis (detailliert)'!$B$17:$B$300))</f>
        <v/>
      </c>
      <c r="K951" s="13" t="str">
        <f>IFERROR(IF(B951="","",J951*'Ergebnis (detailliert)'!G951/'Ergebnis (detailliert)'!F951),0)</f>
        <v/>
      </c>
      <c r="L951" s="56" t="str">
        <f t="shared" si="14"/>
        <v/>
      </c>
      <c r="M951" s="57" t="str">
        <f>IF(B951="","",IF(LOOKUP(B951,Stammdaten!$A$17:$A$1001,Stammdaten!$G$17:$G$1001)="Nein",0,IF(ISBLANK(Beladung!B951),"",ROUND(MIN(G951,K951)*-1,2))))</f>
        <v/>
      </c>
    </row>
    <row r="952" spans="1:13" x14ac:dyDescent="0.25">
      <c r="A952" s="142" t="str">
        <f>_xlfn.IFNA(VLOOKUP(B952,Stammdaten!$A$17:$B$300,2,FALSE),"")</f>
        <v/>
      </c>
      <c r="B952" s="125" t="str">
        <f>IF(Beladung!B952="","",Beladung!B952)</f>
        <v/>
      </c>
      <c r="C952" s="124" t="str">
        <f>IF(Beladung!C952="","",Beladung!C952)</f>
        <v/>
      </c>
      <c r="D952" s="87" t="str">
        <f>IF(ISBLANK(Beladung!B952),"",SUMIFS(Beladung!$D$17:$D$300,Beladung!$B$17:$B$300,B952))</f>
        <v/>
      </c>
      <c r="E952" s="66" t="str">
        <f>IF(ISBLANK(Beladung!B952),"",Beladung!D952)</f>
        <v/>
      </c>
      <c r="F952" s="88" t="str">
        <f>IF(ISBLANK(Beladung!B952),"",SUMIFS(Beladung!$F$17:$F$1001,Beladung!$B$17:$B$1001,'Ergebnis (detailliert)'!B952))</f>
        <v/>
      </c>
      <c r="G952" s="67" t="str">
        <f>IF(ISBLANK(Beladung!B952),"",Beladung!F952)</f>
        <v/>
      </c>
      <c r="H952" s="88" t="str">
        <f>IF(ISBLANK(Beladung!B952),"",SUMIFS(Entladung!$D$17:$D$1001,Entladung!$B$17:$B$1001,'Ergebnis (detailliert)'!B952))</f>
        <v/>
      </c>
      <c r="I952" s="89" t="str">
        <f>IF(ISBLANK(Entladung!B952),"",Entladung!D952)</f>
        <v/>
      </c>
      <c r="J952" s="88" t="str">
        <f>IF(ISBLANK(Beladung!B952),"",SUMIFS(Entladung!$F$17:$F$1001,Entladung!$B$17:$B$1001,'Ergebnis (detailliert)'!$B$17:$B$300))</f>
        <v/>
      </c>
      <c r="K952" s="13" t="str">
        <f>IFERROR(IF(B952="","",J952*'Ergebnis (detailliert)'!G952/'Ergebnis (detailliert)'!F952),0)</f>
        <v/>
      </c>
      <c r="L952" s="56" t="str">
        <f t="shared" si="14"/>
        <v/>
      </c>
      <c r="M952" s="57" t="str">
        <f>IF(B952="","",IF(LOOKUP(B952,Stammdaten!$A$17:$A$1001,Stammdaten!$G$17:$G$1001)="Nein",0,IF(ISBLANK(Beladung!B952),"",ROUND(MIN(G952,K952)*-1,2))))</f>
        <v/>
      </c>
    </row>
    <row r="953" spans="1:13" x14ac:dyDescent="0.25">
      <c r="A953" s="142" t="str">
        <f>_xlfn.IFNA(VLOOKUP(B953,Stammdaten!$A$17:$B$300,2,FALSE),"")</f>
        <v/>
      </c>
      <c r="B953" s="125" t="str">
        <f>IF(Beladung!B953="","",Beladung!B953)</f>
        <v/>
      </c>
      <c r="C953" s="124" t="str">
        <f>IF(Beladung!C953="","",Beladung!C953)</f>
        <v/>
      </c>
      <c r="D953" s="87" t="str">
        <f>IF(ISBLANK(Beladung!B953),"",SUMIFS(Beladung!$D$17:$D$300,Beladung!$B$17:$B$300,B953))</f>
        <v/>
      </c>
      <c r="E953" s="66" t="str">
        <f>IF(ISBLANK(Beladung!B953),"",Beladung!D953)</f>
        <v/>
      </c>
      <c r="F953" s="88" t="str">
        <f>IF(ISBLANK(Beladung!B953),"",SUMIFS(Beladung!$F$17:$F$1001,Beladung!$B$17:$B$1001,'Ergebnis (detailliert)'!B953))</f>
        <v/>
      </c>
      <c r="G953" s="67" t="str">
        <f>IF(ISBLANK(Beladung!B953),"",Beladung!F953)</f>
        <v/>
      </c>
      <c r="H953" s="88" t="str">
        <f>IF(ISBLANK(Beladung!B953),"",SUMIFS(Entladung!$D$17:$D$1001,Entladung!$B$17:$B$1001,'Ergebnis (detailliert)'!B953))</f>
        <v/>
      </c>
      <c r="I953" s="89" t="str">
        <f>IF(ISBLANK(Entladung!B953),"",Entladung!D953)</f>
        <v/>
      </c>
      <c r="J953" s="88" t="str">
        <f>IF(ISBLANK(Beladung!B953),"",SUMIFS(Entladung!$F$17:$F$1001,Entladung!$B$17:$B$1001,'Ergebnis (detailliert)'!$B$17:$B$300))</f>
        <v/>
      </c>
      <c r="K953" s="13" t="str">
        <f>IFERROR(IF(B953="","",J953*'Ergebnis (detailliert)'!G953/'Ergebnis (detailliert)'!F953),0)</f>
        <v/>
      </c>
      <c r="L953" s="56" t="str">
        <f t="shared" si="14"/>
        <v/>
      </c>
      <c r="M953" s="57" t="str">
        <f>IF(B953="","",IF(LOOKUP(B953,Stammdaten!$A$17:$A$1001,Stammdaten!$G$17:$G$1001)="Nein",0,IF(ISBLANK(Beladung!B953),"",ROUND(MIN(G953,K953)*-1,2))))</f>
        <v/>
      </c>
    </row>
    <row r="954" spans="1:13" x14ac:dyDescent="0.25">
      <c r="A954" s="142" t="str">
        <f>_xlfn.IFNA(VLOOKUP(B954,Stammdaten!$A$17:$B$300,2,FALSE),"")</f>
        <v/>
      </c>
      <c r="B954" s="125" t="str">
        <f>IF(Beladung!B954="","",Beladung!B954)</f>
        <v/>
      </c>
      <c r="C954" s="124" t="str">
        <f>IF(Beladung!C954="","",Beladung!C954)</f>
        <v/>
      </c>
      <c r="D954" s="87" t="str">
        <f>IF(ISBLANK(Beladung!B954),"",SUMIFS(Beladung!$D$17:$D$300,Beladung!$B$17:$B$300,B954))</f>
        <v/>
      </c>
      <c r="E954" s="66" t="str">
        <f>IF(ISBLANK(Beladung!B954),"",Beladung!D954)</f>
        <v/>
      </c>
      <c r="F954" s="88" t="str">
        <f>IF(ISBLANK(Beladung!B954),"",SUMIFS(Beladung!$F$17:$F$1001,Beladung!$B$17:$B$1001,'Ergebnis (detailliert)'!B954))</f>
        <v/>
      </c>
      <c r="G954" s="67" t="str">
        <f>IF(ISBLANK(Beladung!B954),"",Beladung!F954)</f>
        <v/>
      </c>
      <c r="H954" s="88" t="str">
        <f>IF(ISBLANK(Beladung!B954),"",SUMIFS(Entladung!$D$17:$D$1001,Entladung!$B$17:$B$1001,'Ergebnis (detailliert)'!B954))</f>
        <v/>
      </c>
      <c r="I954" s="89" t="str">
        <f>IF(ISBLANK(Entladung!B954),"",Entladung!D954)</f>
        <v/>
      </c>
      <c r="J954" s="88" t="str">
        <f>IF(ISBLANK(Beladung!B954),"",SUMIFS(Entladung!$F$17:$F$1001,Entladung!$B$17:$B$1001,'Ergebnis (detailliert)'!$B$17:$B$300))</f>
        <v/>
      </c>
      <c r="K954" s="13" t="str">
        <f>IFERROR(IF(B954="","",J954*'Ergebnis (detailliert)'!G954/'Ergebnis (detailliert)'!F954),0)</f>
        <v/>
      </c>
      <c r="L954" s="56" t="str">
        <f t="shared" si="14"/>
        <v/>
      </c>
      <c r="M954" s="57" t="str">
        <f>IF(B954="","",IF(LOOKUP(B954,Stammdaten!$A$17:$A$1001,Stammdaten!$G$17:$G$1001)="Nein",0,IF(ISBLANK(Beladung!B954),"",ROUND(MIN(G954,K954)*-1,2))))</f>
        <v/>
      </c>
    </row>
    <row r="955" spans="1:13" x14ac:dyDescent="0.25">
      <c r="A955" s="142" t="str">
        <f>_xlfn.IFNA(VLOOKUP(B955,Stammdaten!$A$17:$B$300,2,FALSE),"")</f>
        <v/>
      </c>
      <c r="B955" s="125" t="str">
        <f>IF(Beladung!B955="","",Beladung!B955)</f>
        <v/>
      </c>
      <c r="C955" s="124" t="str">
        <f>IF(Beladung!C955="","",Beladung!C955)</f>
        <v/>
      </c>
      <c r="D955" s="87" t="str">
        <f>IF(ISBLANK(Beladung!B955),"",SUMIFS(Beladung!$D$17:$D$300,Beladung!$B$17:$B$300,B955))</f>
        <v/>
      </c>
      <c r="E955" s="66" t="str">
        <f>IF(ISBLANK(Beladung!B955),"",Beladung!D955)</f>
        <v/>
      </c>
      <c r="F955" s="88" t="str">
        <f>IF(ISBLANK(Beladung!B955),"",SUMIFS(Beladung!$F$17:$F$1001,Beladung!$B$17:$B$1001,'Ergebnis (detailliert)'!B955))</f>
        <v/>
      </c>
      <c r="G955" s="67" t="str">
        <f>IF(ISBLANK(Beladung!B955),"",Beladung!F955)</f>
        <v/>
      </c>
      <c r="H955" s="88" t="str">
        <f>IF(ISBLANK(Beladung!B955),"",SUMIFS(Entladung!$D$17:$D$1001,Entladung!$B$17:$B$1001,'Ergebnis (detailliert)'!B955))</f>
        <v/>
      </c>
      <c r="I955" s="89" t="str">
        <f>IF(ISBLANK(Entladung!B955),"",Entladung!D955)</f>
        <v/>
      </c>
      <c r="J955" s="88" t="str">
        <f>IF(ISBLANK(Beladung!B955),"",SUMIFS(Entladung!$F$17:$F$1001,Entladung!$B$17:$B$1001,'Ergebnis (detailliert)'!$B$17:$B$300))</f>
        <v/>
      </c>
      <c r="K955" s="13" t="str">
        <f>IFERROR(IF(B955="","",J955*'Ergebnis (detailliert)'!G955/'Ergebnis (detailliert)'!F955),0)</f>
        <v/>
      </c>
      <c r="L955" s="56" t="str">
        <f t="shared" si="14"/>
        <v/>
      </c>
      <c r="M955" s="57" t="str">
        <f>IF(B955="","",IF(LOOKUP(B955,Stammdaten!$A$17:$A$1001,Stammdaten!$G$17:$G$1001)="Nein",0,IF(ISBLANK(Beladung!B955),"",ROUND(MIN(G955,K955)*-1,2))))</f>
        <v/>
      </c>
    </row>
    <row r="956" spans="1:13" x14ac:dyDescent="0.25">
      <c r="A956" s="142" t="str">
        <f>_xlfn.IFNA(VLOOKUP(B956,Stammdaten!$A$17:$B$300,2,FALSE),"")</f>
        <v/>
      </c>
      <c r="B956" s="125" t="str">
        <f>IF(Beladung!B956="","",Beladung!B956)</f>
        <v/>
      </c>
      <c r="C956" s="124" t="str">
        <f>IF(Beladung!C956="","",Beladung!C956)</f>
        <v/>
      </c>
      <c r="D956" s="87" t="str">
        <f>IF(ISBLANK(Beladung!B956),"",SUMIFS(Beladung!$D$17:$D$300,Beladung!$B$17:$B$300,B956))</f>
        <v/>
      </c>
      <c r="E956" s="66" t="str">
        <f>IF(ISBLANK(Beladung!B956),"",Beladung!D956)</f>
        <v/>
      </c>
      <c r="F956" s="88" t="str">
        <f>IF(ISBLANK(Beladung!B956),"",SUMIFS(Beladung!$F$17:$F$1001,Beladung!$B$17:$B$1001,'Ergebnis (detailliert)'!B956))</f>
        <v/>
      </c>
      <c r="G956" s="67" t="str">
        <f>IF(ISBLANK(Beladung!B956),"",Beladung!F956)</f>
        <v/>
      </c>
      <c r="H956" s="88" t="str">
        <f>IF(ISBLANK(Beladung!B956),"",SUMIFS(Entladung!$D$17:$D$1001,Entladung!$B$17:$B$1001,'Ergebnis (detailliert)'!B956))</f>
        <v/>
      </c>
      <c r="I956" s="89" t="str">
        <f>IF(ISBLANK(Entladung!B956),"",Entladung!D956)</f>
        <v/>
      </c>
      <c r="J956" s="88" t="str">
        <f>IF(ISBLANK(Beladung!B956),"",SUMIFS(Entladung!$F$17:$F$1001,Entladung!$B$17:$B$1001,'Ergebnis (detailliert)'!$B$17:$B$300))</f>
        <v/>
      </c>
      <c r="K956" s="13" t="str">
        <f>IFERROR(IF(B956="","",J956*'Ergebnis (detailliert)'!G956/'Ergebnis (detailliert)'!F956),0)</f>
        <v/>
      </c>
      <c r="L956" s="56" t="str">
        <f t="shared" si="14"/>
        <v/>
      </c>
      <c r="M956" s="57" t="str">
        <f>IF(B956="","",IF(LOOKUP(B956,Stammdaten!$A$17:$A$1001,Stammdaten!$G$17:$G$1001)="Nein",0,IF(ISBLANK(Beladung!B956),"",ROUND(MIN(G956,K956)*-1,2))))</f>
        <v/>
      </c>
    </row>
    <row r="957" spans="1:13" x14ac:dyDescent="0.25">
      <c r="A957" s="142" t="str">
        <f>_xlfn.IFNA(VLOOKUP(B957,Stammdaten!$A$17:$B$300,2,FALSE),"")</f>
        <v/>
      </c>
      <c r="B957" s="125" t="str">
        <f>IF(Beladung!B957="","",Beladung!B957)</f>
        <v/>
      </c>
      <c r="C957" s="124" t="str">
        <f>IF(Beladung!C957="","",Beladung!C957)</f>
        <v/>
      </c>
      <c r="D957" s="87" t="str">
        <f>IF(ISBLANK(Beladung!B957),"",SUMIFS(Beladung!$D$17:$D$300,Beladung!$B$17:$B$300,B957))</f>
        <v/>
      </c>
      <c r="E957" s="66" t="str">
        <f>IF(ISBLANK(Beladung!B957),"",Beladung!D957)</f>
        <v/>
      </c>
      <c r="F957" s="88" t="str">
        <f>IF(ISBLANK(Beladung!B957),"",SUMIFS(Beladung!$F$17:$F$1001,Beladung!$B$17:$B$1001,'Ergebnis (detailliert)'!B957))</f>
        <v/>
      </c>
      <c r="G957" s="67" t="str">
        <f>IF(ISBLANK(Beladung!B957),"",Beladung!F957)</f>
        <v/>
      </c>
      <c r="H957" s="88" t="str">
        <f>IF(ISBLANK(Beladung!B957),"",SUMIFS(Entladung!$D$17:$D$1001,Entladung!$B$17:$B$1001,'Ergebnis (detailliert)'!B957))</f>
        <v/>
      </c>
      <c r="I957" s="89" t="str">
        <f>IF(ISBLANK(Entladung!B957),"",Entladung!D957)</f>
        <v/>
      </c>
      <c r="J957" s="88" t="str">
        <f>IF(ISBLANK(Beladung!B957),"",SUMIFS(Entladung!$F$17:$F$1001,Entladung!$B$17:$B$1001,'Ergebnis (detailliert)'!$B$17:$B$300))</f>
        <v/>
      </c>
      <c r="K957" s="13" t="str">
        <f>IFERROR(IF(B957="","",J957*'Ergebnis (detailliert)'!G957/'Ergebnis (detailliert)'!F957),0)</f>
        <v/>
      </c>
      <c r="L957" s="56" t="str">
        <f t="shared" si="14"/>
        <v/>
      </c>
      <c r="M957" s="57" t="str">
        <f>IF(B957="","",IF(LOOKUP(B957,Stammdaten!$A$17:$A$1001,Stammdaten!$G$17:$G$1001)="Nein",0,IF(ISBLANK(Beladung!B957),"",ROUND(MIN(G957,K957)*-1,2))))</f>
        <v/>
      </c>
    </row>
    <row r="958" spans="1:13" x14ac:dyDescent="0.25">
      <c r="A958" s="142" t="str">
        <f>_xlfn.IFNA(VLOOKUP(B958,Stammdaten!$A$17:$B$300,2,FALSE),"")</f>
        <v/>
      </c>
      <c r="B958" s="125" t="str">
        <f>IF(Beladung!B958="","",Beladung!B958)</f>
        <v/>
      </c>
      <c r="C958" s="124" t="str">
        <f>IF(Beladung!C958="","",Beladung!C958)</f>
        <v/>
      </c>
      <c r="D958" s="87" t="str">
        <f>IF(ISBLANK(Beladung!B958),"",SUMIFS(Beladung!$D$17:$D$300,Beladung!$B$17:$B$300,B958))</f>
        <v/>
      </c>
      <c r="E958" s="66" t="str">
        <f>IF(ISBLANK(Beladung!B958),"",Beladung!D958)</f>
        <v/>
      </c>
      <c r="F958" s="88" t="str">
        <f>IF(ISBLANK(Beladung!B958),"",SUMIFS(Beladung!$F$17:$F$1001,Beladung!$B$17:$B$1001,'Ergebnis (detailliert)'!B958))</f>
        <v/>
      </c>
      <c r="G958" s="67" t="str">
        <f>IF(ISBLANK(Beladung!B958),"",Beladung!F958)</f>
        <v/>
      </c>
      <c r="H958" s="88" t="str">
        <f>IF(ISBLANK(Beladung!B958),"",SUMIFS(Entladung!$D$17:$D$1001,Entladung!$B$17:$B$1001,'Ergebnis (detailliert)'!B958))</f>
        <v/>
      </c>
      <c r="I958" s="89" t="str">
        <f>IF(ISBLANK(Entladung!B958),"",Entladung!D958)</f>
        <v/>
      </c>
      <c r="J958" s="88" t="str">
        <f>IF(ISBLANK(Beladung!B958),"",SUMIFS(Entladung!$F$17:$F$1001,Entladung!$B$17:$B$1001,'Ergebnis (detailliert)'!$B$17:$B$300))</f>
        <v/>
      </c>
      <c r="K958" s="13" t="str">
        <f>IFERROR(IF(B958="","",J958*'Ergebnis (detailliert)'!G958/'Ergebnis (detailliert)'!F958),0)</f>
        <v/>
      </c>
      <c r="L958" s="56" t="str">
        <f t="shared" si="14"/>
        <v/>
      </c>
      <c r="M958" s="57" t="str">
        <f>IF(B958="","",IF(LOOKUP(B958,Stammdaten!$A$17:$A$1001,Stammdaten!$G$17:$G$1001)="Nein",0,IF(ISBLANK(Beladung!B958),"",ROUND(MIN(G958,K958)*-1,2))))</f>
        <v/>
      </c>
    </row>
    <row r="959" spans="1:13" x14ac:dyDescent="0.25">
      <c r="A959" s="142" t="str">
        <f>_xlfn.IFNA(VLOOKUP(B959,Stammdaten!$A$17:$B$300,2,FALSE),"")</f>
        <v/>
      </c>
      <c r="B959" s="125" t="str">
        <f>IF(Beladung!B959="","",Beladung!B959)</f>
        <v/>
      </c>
      <c r="C959" s="124" t="str">
        <f>IF(Beladung!C959="","",Beladung!C959)</f>
        <v/>
      </c>
      <c r="D959" s="87" t="str">
        <f>IF(ISBLANK(Beladung!B959),"",SUMIFS(Beladung!$D$17:$D$300,Beladung!$B$17:$B$300,B959))</f>
        <v/>
      </c>
      <c r="E959" s="66" t="str">
        <f>IF(ISBLANK(Beladung!B959),"",Beladung!D959)</f>
        <v/>
      </c>
      <c r="F959" s="88" t="str">
        <f>IF(ISBLANK(Beladung!B959),"",SUMIFS(Beladung!$F$17:$F$1001,Beladung!$B$17:$B$1001,'Ergebnis (detailliert)'!B959))</f>
        <v/>
      </c>
      <c r="G959" s="67" t="str">
        <f>IF(ISBLANK(Beladung!B959),"",Beladung!F959)</f>
        <v/>
      </c>
      <c r="H959" s="88" t="str">
        <f>IF(ISBLANK(Beladung!B959),"",SUMIFS(Entladung!$D$17:$D$1001,Entladung!$B$17:$B$1001,'Ergebnis (detailliert)'!B959))</f>
        <v/>
      </c>
      <c r="I959" s="89" t="str">
        <f>IF(ISBLANK(Entladung!B959),"",Entladung!D959)</f>
        <v/>
      </c>
      <c r="J959" s="88" t="str">
        <f>IF(ISBLANK(Beladung!B959),"",SUMIFS(Entladung!$F$17:$F$1001,Entladung!$B$17:$B$1001,'Ergebnis (detailliert)'!$B$17:$B$300))</f>
        <v/>
      </c>
      <c r="K959" s="13" t="str">
        <f>IFERROR(IF(B959="","",J959*'Ergebnis (detailliert)'!G959/'Ergebnis (detailliert)'!F959),0)</f>
        <v/>
      </c>
      <c r="L959" s="56" t="str">
        <f t="shared" si="14"/>
        <v/>
      </c>
      <c r="M959" s="57" t="str">
        <f>IF(B959="","",IF(LOOKUP(B959,Stammdaten!$A$17:$A$1001,Stammdaten!$G$17:$G$1001)="Nein",0,IF(ISBLANK(Beladung!B959),"",ROUND(MIN(G959,K959)*-1,2))))</f>
        <v/>
      </c>
    </row>
    <row r="960" spans="1:13" x14ac:dyDescent="0.25">
      <c r="A960" s="142" t="str">
        <f>_xlfn.IFNA(VLOOKUP(B960,Stammdaten!$A$17:$B$300,2,FALSE),"")</f>
        <v/>
      </c>
      <c r="B960" s="125" t="str">
        <f>IF(Beladung!B960="","",Beladung!B960)</f>
        <v/>
      </c>
      <c r="C960" s="124" t="str">
        <f>IF(Beladung!C960="","",Beladung!C960)</f>
        <v/>
      </c>
      <c r="D960" s="87" t="str">
        <f>IF(ISBLANK(Beladung!B960),"",SUMIFS(Beladung!$D$17:$D$300,Beladung!$B$17:$B$300,B960))</f>
        <v/>
      </c>
      <c r="E960" s="66" t="str">
        <f>IF(ISBLANK(Beladung!B960),"",Beladung!D960)</f>
        <v/>
      </c>
      <c r="F960" s="88" t="str">
        <f>IF(ISBLANK(Beladung!B960),"",SUMIFS(Beladung!$F$17:$F$1001,Beladung!$B$17:$B$1001,'Ergebnis (detailliert)'!B960))</f>
        <v/>
      </c>
      <c r="G960" s="67" t="str">
        <f>IF(ISBLANK(Beladung!B960),"",Beladung!F960)</f>
        <v/>
      </c>
      <c r="H960" s="88" t="str">
        <f>IF(ISBLANK(Beladung!B960),"",SUMIFS(Entladung!$D$17:$D$1001,Entladung!$B$17:$B$1001,'Ergebnis (detailliert)'!B960))</f>
        <v/>
      </c>
      <c r="I960" s="89" t="str">
        <f>IF(ISBLANK(Entladung!B960),"",Entladung!D960)</f>
        <v/>
      </c>
      <c r="J960" s="88" t="str">
        <f>IF(ISBLANK(Beladung!B960),"",SUMIFS(Entladung!$F$17:$F$1001,Entladung!$B$17:$B$1001,'Ergebnis (detailliert)'!$B$17:$B$300))</f>
        <v/>
      </c>
      <c r="K960" s="13" t="str">
        <f>IFERROR(IF(B960="","",J960*'Ergebnis (detailliert)'!G960/'Ergebnis (detailliert)'!F960),0)</f>
        <v/>
      </c>
      <c r="L960" s="56" t="str">
        <f t="shared" si="14"/>
        <v/>
      </c>
      <c r="M960" s="57" t="str">
        <f>IF(B960="","",IF(LOOKUP(B960,Stammdaten!$A$17:$A$1001,Stammdaten!$G$17:$G$1001)="Nein",0,IF(ISBLANK(Beladung!B960),"",ROUND(MIN(G960,K960)*-1,2))))</f>
        <v/>
      </c>
    </row>
    <row r="961" spans="1:13" x14ac:dyDescent="0.25">
      <c r="A961" s="142" t="str">
        <f>_xlfn.IFNA(VLOOKUP(B961,Stammdaten!$A$17:$B$300,2,FALSE),"")</f>
        <v/>
      </c>
      <c r="B961" s="125" t="str">
        <f>IF(Beladung!B961="","",Beladung!B961)</f>
        <v/>
      </c>
      <c r="C961" s="124" t="str">
        <f>IF(Beladung!C961="","",Beladung!C961)</f>
        <v/>
      </c>
      <c r="D961" s="87" t="str">
        <f>IF(ISBLANK(Beladung!B961),"",SUMIFS(Beladung!$D$17:$D$300,Beladung!$B$17:$B$300,B961))</f>
        <v/>
      </c>
      <c r="E961" s="66" t="str">
        <f>IF(ISBLANK(Beladung!B961),"",Beladung!D961)</f>
        <v/>
      </c>
      <c r="F961" s="88" t="str">
        <f>IF(ISBLANK(Beladung!B961),"",SUMIFS(Beladung!$F$17:$F$1001,Beladung!$B$17:$B$1001,'Ergebnis (detailliert)'!B961))</f>
        <v/>
      </c>
      <c r="G961" s="67" t="str">
        <f>IF(ISBLANK(Beladung!B961),"",Beladung!F961)</f>
        <v/>
      </c>
      <c r="H961" s="88" t="str">
        <f>IF(ISBLANK(Beladung!B961),"",SUMIFS(Entladung!$D$17:$D$1001,Entladung!$B$17:$B$1001,'Ergebnis (detailliert)'!B961))</f>
        <v/>
      </c>
      <c r="I961" s="89" t="str">
        <f>IF(ISBLANK(Entladung!B961),"",Entladung!D961)</f>
        <v/>
      </c>
      <c r="J961" s="88" t="str">
        <f>IF(ISBLANK(Beladung!B961),"",SUMIFS(Entladung!$F$17:$F$1001,Entladung!$B$17:$B$1001,'Ergebnis (detailliert)'!$B$17:$B$300))</f>
        <v/>
      </c>
      <c r="K961" s="13" t="str">
        <f>IFERROR(IF(B961="","",J961*'Ergebnis (detailliert)'!G961/'Ergebnis (detailliert)'!F961),0)</f>
        <v/>
      </c>
      <c r="L961" s="56" t="str">
        <f t="shared" si="14"/>
        <v/>
      </c>
      <c r="M961" s="57" t="str">
        <f>IF(B961="","",IF(LOOKUP(B961,Stammdaten!$A$17:$A$1001,Stammdaten!$G$17:$G$1001)="Nein",0,IF(ISBLANK(Beladung!B961),"",ROUND(MIN(G961,K961)*-1,2))))</f>
        <v/>
      </c>
    </row>
    <row r="962" spans="1:13" x14ac:dyDescent="0.25">
      <c r="A962" s="142" t="str">
        <f>_xlfn.IFNA(VLOOKUP(B962,Stammdaten!$A$17:$B$300,2,FALSE),"")</f>
        <v/>
      </c>
      <c r="B962" s="125" t="str">
        <f>IF(Beladung!B962="","",Beladung!B962)</f>
        <v/>
      </c>
      <c r="C962" s="124" t="str">
        <f>IF(Beladung!C962="","",Beladung!C962)</f>
        <v/>
      </c>
      <c r="D962" s="87" t="str">
        <f>IF(ISBLANK(Beladung!B962),"",SUMIFS(Beladung!$D$17:$D$300,Beladung!$B$17:$B$300,B962))</f>
        <v/>
      </c>
      <c r="E962" s="66" t="str">
        <f>IF(ISBLANK(Beladung!B962),"",Beladung!D962)</f>
        <v/>
      </c>
      <c r="F962" s="88" t="str">
        <f>IF(ISBLANK(Beladung!B962),"",SUMIFS(Beladung!$F$17:$F$1001,Beladung!$B$17:$B$1001,'Ergebnis (detailliert)'!B962))</f>
        <v/>
      </c>
      <c r="G962" s="67" t="str">
        <f>IF(ISBLANK(Beladung!B962),"",Beladung!F962)</f>
        <v/>
      </c>
      <c r="H962" s="88" t="str">
        <f>IF(ISBLANK(Beladung!B962),"",SUMIFS(Entladung!$D$17:$D$1001,Entladung!$B$17:$B$1001,'Ergebnis (detailliert)'!B962))</f>
        <v/>
      </c>
      <c r="I962" s="89" t="str">
        <f>IF(ISBLANK(Entladung!B962),"",Entladung!D962)</f>
        <v/>
      </c>
      <c r="J962" s="88" t="str">
        <f>IF(ISBLANK(Beladung!B962),"",SUMIFS(Entladung!$F$17:$F$1001,Entladung!$B$17:$B$1001,'Ergebnis (detailliert)'!$B$17:$B$300))</f>
        <v/>
      </c>
      <c r="K962" s="13" t="str">
        <f>IFERROR(IF(B962="","",J962*'Ergebnis (detailliert)'!G962/'Ergebnis (detailliert)'!F962),0)</f>
        <v/>
      </c>
      <c r="L962" s="56" t="str">
        <f t="shared" si="14"/>
        <v/>
      </c>
      <c r="M962" s="57" t="str">
        <f>IF(B962="","",IF(LOOKUP(B962,Stammdaten!$A$17:$A$1001,Stammdaten!$G$17:$G$1001)="Nein",0,IF(ISBLANK(Beladung!B962),"",ROUND(MIN(G962,K962)*-1,2))))</f>
        <v/>
      </c>
    </row>
    <row r="963" spans="1:13" x14ac:dyDescent="0.25">
      <c r="A963" s="142" t="str">
        <f>_xlfn.IFNA(VLOOKUP(B963,Stammdaten!$A$17:$B$300,2,FALSE),"")</f>
        <v/>
      </c>
      <c r="B963" s="125" t="str">
        <f>IF(Beladung!B963="","",Beladung!B963)</f>
        <v/>
      </c>
      <c r="C963" s="124" t="str">
        <f>IF(Beladung!C963="","",Beladung!C963)</f>
        <v/>
      </c>
      <c r="D963" s="87" t="str">
        <f>IF(ISBLANK(Beladung!B963),"",SUMIFS(Beladung!$D$17:$D$300,Beladung!$B$17:$B$300,B963))</f>
        <v/>
      </c>
      <c r="E963" s="66" t="str">
        <f>IF(ISBLANK(Beladung!B963),"",Beladung!D963)</f>
        <v/>
      </c>
      <c r="F963" s="88" t="str">
        <f>IF(ISBLANK(Beladung!B963),"",SUMIFS(Beladung!$F$17:$F$1001,Beladung!$B$17:$B$1001,'Ergebnis (detailliert)'!B963))</f>
        <v/>
      </c>
      <c r="G963" s="67" t="str">
        <f>IF(ISBLANK(Beladung!B963),"",Beladung!F963)</f>
        <v/>
      </c>
      <c r="H963" s="88" t="str">
        <f>IF(ISBLANK(Beladung!B963),"",SUMIFS(Entladung!$D$17:$D$1001,Entladung!$B$17:$B$1001,'Ergebnis (detailliert)'!B963))</f>
        <v/>
      </c>
      <c r="I963" s="89" t="str">
        <f>IF(ISBLANK(Entladung!B963),"",Entladung!D963)</f>
        <v/>
      </c>
      <c r="J963" s="88" t="str">
        <f>IF(ISBLANK(Beladung!B963),"",SUMIFS(Entladung!$F$17:$F$1001,Entladung!$B$17:$B$1001,'Ergebnis (detailliert)'!$B$17:$B$300))</f>
        <v/>
      </c>
      <c r="K963" s="13" t="str">
        <f>IFERROR(IF(B963="","",J963*'Ergebnis (detailliert)'!G963/'Ergebnis (detailliert)'!F963),0)</f>
        <v/>
      </c>
      <c r="L963" s="56" t="str">
        <f t="shared" si="14"/>
        <v/>
      </c>
      <c r="M963" s="57" t="str">
        <f>IF(B963="","",IF(LOOKUP(B963,Stammdaten!$A$17:$A$1001,Stammdaten!$G$17:$G$1001)="Nein",0,IF(ISBLANK(Beladung!B963),"",ROUND(MIN(G963,K963)*-1,2))))</f>
        <v/>
      </c>
    </row>
    <row r="964" spans="1:13" x14ac:dyDescent="0.25">
      <c r="A964" s="142" t="str">
        <f>_xlfn.IFNA(VLOOKUP(B964,Stammdaten!$A$17:$B$300,2,FALSE),"")</f>
        <v/>
      </c>
      <c r="B964" s="125" t="str">
        <f>IF(Beladung!B964="","",Beladung!B964)</f>
        <v/>
      </c>
      <c r="C964" s="124" t="str">
        <f>IF(Beladung!C964="","",Beladung!C964)</f>
        <v/>
      </c>
      <c r="D964" s="87" t="str">
        <f>IF(ISBLANK(Beladung!B964),"",SUMIFS(Beladung!$D$17:$D$300,Beladung!$B$17:$B$300,B964))</f>
        <v/>
      </c>
      <c r="E964" s="66" t="str">
        <f>IF(ISBLANK(Beladung!B964),"",Beladung!D964)</f>
        <v/>
      </c>
      <c r="F964" s="88" t="str">
        <f>IF(ISBLANK(Beladung!B964),"",SUMIFS(Beladung!$F$17:$F$1001,Beladung!$B$17:$B$1001,'Ergebnis (detailliert)'!B964))</f>
        <v/>
      </c>
      <c r="G964" s="67" t="str">
        <f>IF(ISBLANK(Beladung!B964),"",Beladung!F964)</f>
        <v/>
      </c>
      <c r="H964" s="88" t="str">
        <f>IF(ISBLANK(Beladung!B964),"",SUMIFS(Entladung!$D$17:$D$1001,Entladung!$B$17:$B$1001,'Ergebnis (detailliert)'!B964))</f>
        <v/>
      </c>
      <c r="I964" s="89" t="str">
        <f>IF(ISBLANK(Entladung!B964),"",Entladung!D964)</f>
        <v/>
      </c>
      <c r="J964" s="88" t="str">
        <f>IF(ISBLANK(Beladung!B964),"",SUMIFS(Entladung!$F$17:$F$1001,Entladung!$B$17:$B$1001,'Ergebnis (detailliert)'!$B$17:$B$300))</f>
        <v/>
      </c>
      <c r="K964" s="13" t="str">
        <f>IFERROR(IF(B964="","",J964*'Ergebnis (detailliert)'!G964/'Ergebnis (detailliert)'!F964),0)</f>
        <v/>
      </c>
      <c r="L964" s="56" t="str">
        <f t="shared" si="14"/>
        <v/>
      </c>
      <c r="M964" s="57" t="str">
        <f>IF(B964="","",IF(LOOKUP(B964,Stammdaten!$A$17:$A$1001,Stammdaten!$G$17:$G$1001)="Nein",0,IF(ISBLANK(Beladung!B964),"",ROUND(MIN(G964,K964)*-1,2))))</f>
        <v/>
      </c>
    </row>
    <row r="965" spans="1:13" x14ac:dyDescent="0.25">
      <c r="A965" s="142" t="str">
        <f>_xlfn.IFNA(VLOOKUP(B965,Stammdaten!$A$17:$B$300,2,FALSE),"")</f>
        <v/>
      </c>
      <c r="B965" s="125" t="str">
        <f>IF(Beladung!B965="","",Beladung!B965)</f>
        <v/>
      </c>
      <c r="C965" s="124" t="str">
        <f>IF(Beladung!C965="","",Beladung!C965)</f>
        <v/>
      </c>
      <c r="D965" s="87" t="str">
        <f>IF(ISBLANK(Beladung!B965),"",SUMIFS(Beladung!$D$17:$D$300,Beladung!$B$17:$B$300,B965))</f>
        <v/>
      </c>
      <c r="E965" s="66" t="str">
        <f>IF(ISBLANK(Beladung!B965),"",Beladung!D965)</f>
        <v/>
      </c>
      <c r="F965" s="88" t="str">
        <f>IF(ISBLANK(Beladung!B965),"",SUMIFS(Beladung!$F$17:$F$1001,Beladung!$B$17:$B$1001,'Ergebnis (detailliert)'!B965))</f>
        <v/>
      </c>
      <c r="G965" s="67" t="str">
        <f>IF(ISBLANK(Beladung!B965),"",Beladung!F965)</f>
        <v/>
      </c>
      <c r="H965" s="88" t="str">
        <f>IF(ISBLANK(Beladung!B965),"",SUMIFS(Entladung!$D$17:$D$1001,Entladung!$B$17:$B$1001,'Ergebnis (detailliert)'!B965))</f>
        <v/>
      </c>
      <c r="I965" s="89" t="str">
        <f>IF(ISBLANK(Entladung!B965),"",Entladung!D965)</f>
        <v/>
      </c>
      <c r="J965" s="88" t="str">
        <f>IF(ISBLANK(Beladung!B965),"",SUMIFS(Entladung!$F$17:$F$1001,Entladung!$B$17:$B$1001,'Ergebnis (detailliert)'!$B$17:$B$300))</f>
        <v/>
      </c>
      <c r="K965" s="13" t="str">
        <f>IFERROR(IF(B965="","",J965*'Ergebnis (detailliert)'!G965/'Ergebnis (detailliert)'!F965),0)</f>
        <v/>
      </c>
      <c r="L965" s="56" t="str">
        <f t="shared" si="14"/>
        <v/>
      </c>
      <c r="M965" s="57" t="str">
        <f>IF(B965="","",IF(LOOKUP(B965,Stammdaten!$A$17:$A$1001,Stammdaten!$G$17:$G$1001)="Nein",0,IF(ISBLANK(Beladung!B965),"",ROUND(MIN(G965,K965)*-1,2))))</f>
        <v/>
      </c>
    </row>
    <row r="966" spans="1:13" x14ac:dyDescent="0.25">
      <c r="A966" s="142" t="str">
        <f>_xlfn.IFNA(VLOOKUP(B966,Stammdaten!$A$17:$B$300,2,FALSE),"")</f>
        <v/>
      </c>
      <c r="B966" s="125" t="str">
        <f>IF(Beladung!B966="","",Beladung!B966)</f>
        <v/>
      </c>
      <c r="C966" s="124" t="str">
        <f>IF(Beladung!C966="","",Beladung!C966)</f>
        <v/>
      </c>
      <c r="D966" s="87" t="str">
        <f>IF(ISBLANK(Beladung!B966),"",SUMIFS(Beladung!$D$17:$D$300,Beladung!$B$17:$B$300,B966))</f>
        <v/>
      </c>
      <c r="E966" s="66" t="str">
        <f>IF(ISBLANK(Beladung!B966),"",Beladung!D966)</f>
        <v/>
      </c>
      <c r="F966" s="88" t="str">
        <f>IF(ISBLANK(Beladung!B966),"",SUMIFS(Beladung!$F$17:$F$1001,Beladung!$B$17:$B$1001,'Ergebnis (detailliert)'!B966))</f>
        <v/>
      </c>
      <c r="G966" s="67" t="str">
        <f>IF(ISBLANK(Beladung!B966),"",Beladung!F966)</f>
        <v/>
      </c>
      <c r="H966" s="88" t="str">
        <f>IF(ISBLANK(Beladung!B966),"",SUMIFS(Entladung!$D$17:$D$1001,Entladung!$B$17:$B$1001,'Ergebnis (detailliert)'!B966))</f>
        <v/>
      </c>
      <c r="I966" s="89" t="str">
        <f>IF(ISBLANK(Entladung!B966),"",Entladung!D966)</f>
        <v/>
      </c>
      <c r="J966" s="88" t="str">
        <f>IF(ISBLANK(Beladung!B966),"",SUMIFS(Entladung!$F$17:$F$1001,Entladung!$B$17:$B$1001,'Ergebnis (detailliert)'!$B$17:$B$300))</f>
        <v/>
      </c>
      <c r="K966" s="13" t="str">
        <f>IFERROR(IF(B966="","",J966*'Ergebnis (detailliert)'!G966/'Ergebnis (detailliert)'!F966),0)</f>
        <v/>
      </c>
      <c r="L966" s="56" t="str">
        <f t="shared" si="14"/>
        <v/>
      </c>
      <c r="M966" s="57" t="str">
        <f>IF(B966="","",IF(LOOKUP(B966,Stammdaten!$A$17:$A$1001,Stammdaten!$G$17:$G$1001)="Nein",0,IF(ISBLANK(Beladung!B966),"",ROUND(MIN(G966,K966)*-1,2))))</f>
        <v/>
      </c>
    </row>
    <row r="967" spans="1:13" x14ac:dyDescent="0.25">
      <c r="A967" s="142" t="str">
        <f>_xlfn.IFNA(VLOOKUP(B967,Stammdaten!$A$17:$B$300,2,FALSE),"")</f>
        <v/>
      </c>
      <c r="B967" s="125" t="str">
        <f>IF(Beladung!B967="","",Beladung!B967)</f>
        <v/>
      </c>
      <c r="C967" s="124" t="str">
        <f>IF(Beladung!C967="","",Beladung!C967)</f>
        <v/>
      </c>
      <c r="D967" s="87" t="str">
        <f>IF(ISBLANK(Beladung!B967),"",SUMIFS(Beladung!$D$17:$D$300,Beladung!$B$17:$B$300,B967))</f>
        <v/>
      </c>
      <c r="E967" s="66" t="str">
        <f>IF(ISBLANK(Beladung!B967),"",Beladung!D967)</f>
        <v/>
      </c>
      <c r="F967" s="88" t="str">
        <f>IF(ISBLANK(Beladung!B967),"",SUMIFS(Beladung!$F$17:$F$1001,Beladung!$B$17:$B$1001,'Ergebnis (detailliert)'!B967))</f>
        <v/>
      </c>
      <c r="G967" s="67" t="str">
        <f>IF(ISBLANK(Beladung!B967),"",Beladung!F967)</f>
        <v/>
      </c>
      <c r="H967" s="88" t="str">
        <f>IF(ISBLANK(Beladung!B967),"",SUMIFS(Entladung!$D$17:$D$1001,Entladung!$B$17:$B$1001,'Ergebnis (detailliert)'!B967))</f>
        <v/>
      </c>
      <c r="I967" s="89" t="str">
        <f>IF(ISBLANK(Entladung!B967),"",Entladung!D967)</f>
        <v/>
      </c>
      <c r="J967" s="88" t="str">
        <f>IF(ISBLANK(Beladung!B967),"",SUMIFS(Entladung!$F$17:$F$1001,Entladung!$B$17:$B$1001,'Ergebnis (detailliert)'!$B$17:$B$300))</f>
        <v/>
      </c>
      <c r="K967" s="13" t="str">
        <f>IFERROR(IF(B967="","",J967*'Ergebnis (detailliert)'!G967/'Ergebnis (detailliert)'!F967),0)</f>
        <v/>
      </c>
      <c r="L967" s="56" t="str">
        <f t="shared" si="14"/>
        <v/>
      </c>
      <c r="M967" s="57" t="str">
        <f>IF(B967="","",IF(LOOKUP(B967,Stammdaten!$A$17:$A$1001,Stammdaten!$G$17:$G$1001)="Nein",0,IF(ISBLANK(Beladung!B967),"",ROUND(MIN(G967,K967)*-1,2))))</f>
        <v/>
      </c>
    </row>
    <row r="968" spans="1:13" x14ac:dyDescent="0.25">
      <c r="A968" s="142" t="str">
        <f>_xlfn.IFNA(VLOOKUP(B968,Stammdaten!$A$17:$B$300,2,FALSE),"")</f>
        <v/>
      </c>
      <c r="B968" s="125" t="str">
        <f>IF(Beladung!B968="","",Beladung!B968)</f>
        <v/>
      </c>
      <c r="C968" s="124" t="str">
        <f>IF(Beladung!C968="","",Beladung!C968)</f>
        <v/>
      </c>
      <c r="D968" s="87" t="str">
        <f>IF(ISBLANK(Beladung!B968),"",SUMIFS(Beladung!$D$17:$D$300,Beladung!$B$17:$B$300,B968))</f>
        <v/>
      </c>
      <c r="E968" s="66" t="str">
        <f>IF(ISBLANK(Beladung!B968),"",Beladung!D968)</f>
        <v/>
      </c>
      <c r="F968" s="88" t="str">
        <f>IF(ISBLANK(Beladung!B968),"",SUMIFS(Beladung!$F$17:$F$1001,Beladung!$B$17:$B$1001,'Ergebnis (detailliert)'!B968))</f>
        <v/>
      </c>
      <c r="G968" s="67" t="str">
        <f>IF(ISBLANK(Beladung!B968),"",Beladung!F968)</f>
        <v/>
      </c>
      <c r="H968" s="88" t="str">
        <f>IF(ISBLANK(Beladung!B968),"",SUMIFS(Entladung!$D$17:$D$1001,Entladung!$B$17:$B$1001,'Ergebnis (detailliert)'!B968))</f>
        <v/>
      </c>
      <c r="I968" s="89" t="str">
        <f>IF(ISBLANK(Entladung!B968),"",Entladung!D968)</f>
        <v/>
      </c>
      <c r="J968" s="88" t="str">
        <f>IF(ISBLANK(Beladung!B968),"",SUMIFS(Entladung!$F$17:$F$1001,Entladung!$B$17:$B$1001,'Ergebnis (detailliert)'!$B$17:$B$300))</f>
        <v/>
      </c>
      <c r="K968" s="13" t="str">
        <f>IFERROR(IF(B968="","",J968*'Ergebnis (detailliert)'!G968/'Ergebnis (detailliert)'!F968),0)</f>
        <v/>
      </c>
      <c r="L968" s="56" t="str">
        <f t="shared" si="14"/>
        <v/>
      </c>
      <c r="M968" s="57" t="str">
        <f>IF(B968="","",IF(LOOKUP(B968,Stammdaten!$A$17:$A$1001,Stammdaten!$G$17:$G$1001)="Nein",0,IF(ISBLANK(Beladung!B968),"",ROUND(MIN(G968,K968)*-1,2))))</f>
        <v/>
      </c>
    </row>
    <row r="969" spans="1:13" x14ac:dyDescent="0.25">
      <c r="A969" s="142" t="str">
        <f>_xlfn.IFNA(VLOOKUP(B969,Stammdaten!$A$17:$B$300,2,FALSE),"")</f>
        <v/>
      </c>
      <c r="B969" s="125" t="str">
        <f>IF(Beladung!B969="","",Beladung!B969)</f>
        <v/>
      </c>
      <c r="C969" s="124" t="str">
        <f>IF(Beladung!C969="","",Beladung!C969)</f>
        <v/>
      </c>
      <c r="D969" s="87" t="str">
        <f>IF(ISBLANK(Beladung!B969),"",SUMIFS(Beladung!$D$17:$D$300,Beladung!$B$17:$B$300,B969))</f>
        <v/>
      </c>
      <c r="E969" s="66" t="str">
        <f>IF(ISBLANK(Beladung!B969),"",Beladung!D969)</f>
        <v/>
      </c>
      <c r="F969" s="88" t="str">
        <f>IF(ISBLANK(Beladung!B969),"",SUMIFS(Beladung!$F$17:$F$1001,Beladung!$B$17:$B$1001,'Ergebnis (detailliert)'!B969))</f>
        <v/>
      </c>
      <c r="G969" s="67" t="str">
        <f>IF(ISBLANK(Beladung!B969),"",Beladung!F969)</f>
        <v/>
      </c>
      <c r="H969" s="88" t="str">
        <f>IF(ISBLANK(Beladung!B969),"",SUMIFS(Entladung!$D$17:$D$1001,Entladung!$B$17:$B$1001,'Ergebnis (detailliert)'!B969))</f>
        <v/>
      </c>
      <c r="I969" s="89" t="str">
        <f>IF(ISBLANK(Entladung!B969),"",Entladung!D969)</f>
        <v/>
      </c>
      <c r="J969" s="88" t="str">
        <f>IF(ISBLANK(Beladung!B969),"",SUMIFS(Entladung!$F$17:$F$1001,Entladung!$B$17:$B$1001,'Ergebnis (detailliert)'!$B$17:$B$300))</f>
        <v/>
      </c>
      <c r="K969" s="13" t="str">
        <f>IFERROR(IF(B969="","",J969*'Ergebnis (detailliert)'!G969/'Ergebnis (detailliert)'!F969),0)</f>
        <v/>
      </c>
      <c r="L969" s="56" t="str">
        <f t="shared" si="14"/>
        <v/>
      </c>
      <c r="M969" s="57" t="str">
        <f>IF(B969="","",IF(LOOKUP(B969,Stammdaten!$A$17:$A$1001,Stammdaten!$G$17:$G$1001)="Nein",0,IF(ISBLANK(Beladung!B969),"",ROUND(MIN(G969,K969)*-1,2))))</f>
        <v/>
      </c>
    </row>
    <row r="970" spans="1:13" x14ac:dyDescent="0.25">
      <c r="A970" s="142" t="str">
        <f>_xlfn.IFNA(VLOOKUP(B970,Stammdaten!$A$17:$B$300,2,FALSE),"")</f>
        <v/>
      </c>
      <c r="B970" s="125" t="str">
        <f>IF(Beladung!B970="","",Beladung!B970)</f>
        <v/>
      </c>
      <c r="C970" s="124" t="str">
        <f>IF(Beladung!C970="","",Beladung!C970)</f>
        <v/>
      </c>
      <c r="D970" s="87" t="str">
        <f>IF(ISBLANK(Beladung!B970),"",SUMIFS(Beladung!$D$17:$D$300,Beladung!$B$17:$B$300,B970))</f>
        <v/>
      </c>
      <c r="E970" s="66" t="str">
        <f>IF(ISBLANK(Beladung!B970),"",Beladung!D970)</f>
        <v/>
      </c>
      <c r="F970" s="88" t="str">
        <f>IF(ISBLANK(Beladung!B970),"",SUMIFS(Beladung!$F$17:$F$1001,Beladung!$B$17:$B$1001,'Ergebnis (detailliert)'!B970))</f>
        <v/>
      </c>
      <c r="G970" s="67" t="str">
        <f>IF(ISBLANK(Beladung!B970),"",Beladung!F970)</f>
        <v/>
      </c>
      <c r="H970" s="88" t="str">
        <f>IF(ISBLANK(Beladung!B970),"",SUMIFS(Entladung!$D$17:$D$1001,Entladung!$B$17:$B$1001,'Ergebnis (detailliert)'!B970))</f>
        <v/>
      </c>
      <c r="I970" s="89" t="str">
        <f>IF(ISBLANK(Entladung!B970),"",Entladung!D970)</f>
        <v/>
      </c>
      <c r="J970" s="88" t="str">
        <f>IF(ISBLANK(Beladung!B970),"",SUMIFS(Entladung!$F$17:$F$1001,Entladung!$B$17:$B$1001,'Ergebnis (detailliert)'!$B$17:$B$300))</f>
        <v/>
      </c>
      <c r="K970" s="13" t="str">
        <f>IFERROR(IF(B970="","",J970*'Ergebnis (detailliert)'!G970/'Ergebnis (detailliert)'!F970),0)</f>
        <v/>
      </c>
      <c r="L970" s="56" t="str">
        <f t="shared" si="14"/>
        <v/>
      </c>
      <c r="M970" s="57" t="str">
        <f>IF(B970="","",IF(LOOKUP(B970,Stammdaten!$A$17:$A$1001,Stammdaten!$G$17:$G$1001)="Nein",0,IF(ISBLANK(Beladung!B970),"",ROUND(MIN(G970,K970)*-1,2))))</f>
        <v/>
      </c>
    </row>
    <row r="971" spans="1:13" x14ac:dyDescent="0.25">
      <c r="A971" s="142" t="str">
        <f>_xlfn.IFNA(VLOOKUP(B971,Stammdaten!$A$17:$B$300,2,FALSE),"")</f>
        <v/>
      </c>
      <c r="B971" s="125" t="str">
        <f>IF(Beladung!B971="","",Beladung!B971)</f>
        <v/>
      </c>
      <c r="C971" s="124" t="str">
        <f>IF(Beladung!C971="","",Beladung!C971)</f>
        <v/>
      </c>
      <c r="D971" s="87" t="str">
        <f>IF(ISBLANK(Beladung!B971),"",SUMIFS(Beladung!$D$17:$D$300,Beladung!$B$17:$B$300,B971))</f>
        <v/>
      </c>
      <c r="E971" s="66" t="str">
        <f>IF(ISBLANK(Beladung!B971),"",Beladung!D971)</f>
        <v/>
      </c>
      <c r="F971" s="88" t="str">
        <f>IF(ISBLANK(Beladung!B971),"",SUMIFS(Beladung!$F$17:$F$1001,Beladung!$B$17:$B$1001,'Ergebnis (detailliert)'!B971))</f>
        <v/>
      </c>
      <c r="G971" s="67" t="str">
        <f>IF(ISBLANK(Beladung!B971),"",Beladung!F971)</f>
        <v/>
      </c>
      <c r="H971" s="88" t="str">
        <f>IF(ISBLANK(Beladung!B971),"",SUMIFS(Entladung!$D$17:$D$1001,Entladung!$B$17:$B$1001,'Ergebnis (detailliert)'!B971))</f>
        <v/>
      </c>
      <c r="I971" s="89" t="str">
        <f>IF(ISBLANK(Entladung!B971),"",Entladung!D971)</f>
        <v/>
      </c>
      <c r="J971" s="88" t="str">
        <f>IF(ISBLANK(Beladung!B971),"",SUMIFS(Entladung!$F$17:$F$1001,Entladung!$B$17:$B$1001,'Ergebnis (detailliert)'!$B$17:$B$300))</f>
        <v/>
      </c>
      <c r="K971" s="13" t="str">
        <f>IFERROR(IF(B971="","",J971*'Ergebnis (detailliert)'!G971/'Ergebnis (detailliert)'!F971),0)</f>
        <v/>
      </c>
      <c r="L971" s="56" t="str">
        <f t="shared" si="14"/>
        <v/>
      </c>
      <c r="M971" s="57" t="str">
        <f>IF(B971="","",IF(LOOKUP(B971,Stammdaten!$A$17:$A$1001,Stammdaten!$G$17:$G$1001)="Nein",0,IF(ISBLANK(Beladung!B971),"",ROUND(MIN(G971,K971)*-1,2))))</f>
        <v/>
      </c>
    </row>
    <row r="972" spans="1:13" x14ac:dyDescent="0.25">
      <c r="A972" s="142" t="str">
        <f>_xlfn.IFNA(VLOOKUP(B972,Stammdaten!$A$17:$B$300,2,FALSE),"")</f>
        <v/>
      </c>
      <c r="B972" s="125" t="str">
        <f>IF(Beladung!B972="","",Beladung!B972)</f>
        <v/>
      </c>
      <c r="C972" s="124" t="str">
        <f>IF(Beladung!C972="","",Beladung!C972)</f>
        <v/>
      </c>
      <c r="D972" s="87" t="str">
        <f>IF(ISBLANK(Beladung!B972),"",SUMIFS(Beladung!$D$17:$D$300,Beladung!$B$17:$B$300,B972))</f>
        <v/>
      </c>
      <c r="E972" s="66" t="str">
        <f>IF(ISBLANK(Beladung!B972),"",Beladung!D972)</f>
        <v/>
      </c>
      <c r="F972" s="88" t="str">
        <f>IF(ISBLANK(Beladung!B972),"",SUMIFS(Beladung!$F$17:$F$1001,Beladung!$B$17:$B$1001,'Ergebnis (detailliert)'!B972))</f>
        <v/>
      </c>
      <c r="G972" s="67" t="str">
        <f>IF(ISBLANK(Beladung!B972),"",Beladung!F972)</f>
        <v/>
      </c>
      <c r="H972" s="88" t="str">
        <f>IF(ISBLANK(Beladung!B972),"",SUMIFS(Entladung!$D$17:$D$1001,Entladung!$B$17:$B$1001,'Ergebnis (detailliert)'!B972))</f>
        <v/>
      </c>
      <c r="I972" s="89" t="str">
        <f>IF(ISBLANK(Entladung!B972),"",Entladung!D972)</f>
        <v/>
      </c>
      <c r="J972" s="88" t="str">
        <f>IF(ISBLANK(Beladung!B972),"",SUMIFS(Entladung!$F$17:$F$1001,Entladung!$B$17:$B$1001,'Ergebnis (detailliert)'!$B$17:$B$300))</f>
        <v/>
      </c>
      <c r="K972" s="13" t="str">
        <f>IFERROR(IF(B972="","",J972*'Ergebnis (detailliert)'!G972/'Ergebnis (detailliert)'!F972),0)</f>
        <v/>
      </c>
      <c r="L972" s="56" t="str">
        <f t="shared" si="14"/>
        <v/>
      </c>
      <c r="M972" s="57" t="str">
        <f>IF(B972="","",IF(LOOKUP(B972,Stammdaten!$A$17:$A$1001,Stammdaten!$G$17:$G$1001)="Nein",0,IF(ISBLANK(Beladung!B972),"",ROUND(MIN(G972,K972)*-1,2))))</f>
        <v/>
      </c>
    </row>
    <row r="973" spans="1:13" x14ac:dyDescent="0.25">
      <c r="A973" s="142" t="str">
        <f>_xlfn.IFNA(VLOOKUP(B973,Stammdaten!$A$17:$B$300,2,FALSE),"")</f>
        <v/>
      </c>
      <c r="B973" s="125" t="str">
        <f>IF(Beladung!B973="","",Beladung!B973)</f>
        <v/>
      </c>
      <c r="C973" s="124" t="str">
        <f>IF(Beladung!C973="","",Beladung!C973)</f>
        <v/>
      </c>
      <c r="D973" s="87" t="str">
        <f>IF(ISBLANK(Beladung!B973),"",SUMIFS(Beladung!$D$17:$D$300,Beladung!$B$17:$B$300,B973))</f>
        <v/>
      </c>
      <c r="E973" s="66" t="str">
        <f>IF(ISBLANK(Beladung!B973),"",Beladung!D973)</f>
        <v/>
      </c>
      <c r="F973" s="88" t="str">
        <f>IF(ISBLANK(Beladung!B973),"",SUMIFS(Beladung!$F$17:$F$1001,Beladung!$B$17:$B$1001,'Ergebnis (detailliert)'!B973))</f>
        <v/>
      </c>
      <c r="G973" s="67" t="str">
        <f>IF(ISBLANK(Beladung!B973),"",Beladung!F973)</f>
        <v/>
      </c>
      <c r="H973" s="88" t="str">
        <f>IF(ISBLANK(Beladung!B973),"",SUMIFS(Entladung!$D$17:$D$1001,Entladung!$B$17:$B$1001,'Ergebnis (detailliert)'!B973))</f>
        <v/>
      </c>
      <c r="I973" s="89" t="str">
        <f>IF(ISBLANK(Entladung!B973),"",Entladung!D973)</f>
        <v/>
      </c>
      <c r="J973" s="88" t="str">
        <f>IF(ISBLANK(Beladung!B973),"",SUMIFS(Entladung!$F$17:$F$1001,Entladung!$B$17:$B$1001,'Ergebnis (detailliert)'!$B$17:$B$300))</f>
        <v/>
      </c>
      <c r="K973" s="13" t="str">
        <f>IFERROR(IF(B973="","",J973*'Ergebnis (detailliert)'!G973/'Ergebnis (detailliert)'!F973),0)</f>
        <v/>
      </c>
      <c r="L973" s="56" t="str">
        <f t="shared" si="14"/>
        <v/>
      </c>
      <c r="M973" s="57" t="str">
        <f>IF(B973="","",IF(LOOKUP(B973,Stammdaten!$A$17:$A$1001,Stammdaten!$G$17:$G$1001)="Nein",0,IF(ISBLANK(Beladung!B973),"",ROUND(MIN(G973,K973)*-1,2))))</f>
        <v/>
      </c>
    </row>
    <row r="974" spans="1:13" x14ac:dyDescent="0.25">
      <c r="A974" s="142" t="str">
        <f>_xlfn.IFNA(VLOOKUP(B974,Stammdaten!$A$17:$B$300,2,FALSE),"")</f>
        <v/>
      </c>
      <c r="B974" s="125" t="str">
        <f>IF(Beladung!B974="","",Beladung!B974)</f>
        <v/>
      </c>
      <c r="C974" s="124" t="str">
        <f>IF(Beladung!C974="","",Beladung!C974)</f>
        <v/>
      </c>
      <c r="D974" s="87" t="str">
        <f>IF(ISBLANK(Beladung!B974),"",SUMIFS(Beladung!$D$17:$D$300,Beladung!$B$17:$B$300,B974))</f>
        <v/>
      </c>
      <c r="E974" s="66" t="str">
        <f>IF(ISBLANK(Beladung!B974),"",Beladung!D974)</f>
        <v/>
      </c>
      <c r="F974" s="88" t="str">
        <f>IF(ISBLANK(Beladung!B974),"",SUMIFS(Beladung!$F$17:$F$1001,Beladung!$B$17:$B$1001,'Ergebnis (detailliert)'!B974))</f>
        <v/>
      </c>
      <c r="G974" s="67" t="str">
        <f>IF(ISBLANK(Beladung!B974),"",Beladung!F974)</f>
        <v/>
      </c>
      <c r="H974" s="88" t="str">
        <f>IF(ISBLANK(Beladung!B974),"",SUMIFS(Entladung!$D$17:$D$1001,Entladung!$B$17:$B$1001,'Ergebnis (detailliert)'!B974))</f>
        <v/>
      </c>
      <c r="I974" s="89" t="str">
        <f>IF(ISBLANK(Entladung!B974),"",Entladung!D974)</f>
        <v/>
      </c>
      <c r="J974" s="88" t="str">
        <f>IF(ISBLANK(Beladung!B974),"",SUMIFS(Entladung!$F$17:$F$1001,Entladung!$B$17:$B$1001,'Ergebnis (detailliert)'!$B$17:$B$300))</f>
        <v/>
      </c>
      <c r="K974" s="13" t="str">
        <f>IFERROR(IF(B974="","",J974*'Ergebnis (detailliert)'!G974/'Ergebnis (detailliert)'!F974),0)</f>
        <v/>
      </c>
      <c r="L974" s="56" t="str">
        <f t="shared" si="14"/>
        <v/>
      </c>
      <c r="M974" s="57" t="str">
        <f>IF(B974="","",IF(LOOKUP(B974,Stammdaten!$A$17:$A$1001,Stammdaten!$G$17:$G$1001)="Nein",0,IF(ISBLANK(Beladung!B974),"",ROUND(MIN(G974,K974)*-1,2))))</f>
        <v/>
      </c>
    </row>
    <row r="975" spans="1:13" x14ac:dyDescent="0.25">
      <c r="A975" s="142" t="str">
        <f>_xlfn.IFNA(VLOOKUP(B975,Stammdaten!$A$17:$B$300,2,FALSE),"")</f>
        <v/>
      </c>
      <c r="B975" s="125" t="str">
        <f>IF(Beladung!B975="","",Beladung!B975)</f>
        <v/>
      </c>
      <c r="C975" s="124" t="str">
        <f>IF(Beladung!C975="","",Beladung!C975)</f>
        <v/>
      </c>
      <c r="D975" s="87" t="str">
        <f>IF(ISBLANK(Beladung!B975),"",SUMIFS(Beladung!$D$17:$D$300,Beladung!$B$17:$B$300,B975))</f>
        <v/>
      </c>
      <c r="E975" s="66" t="str">
        <f>IF(ISBLANK(Beladung!B975),"",Beladung!D975)</f>
        <v/>
      </c>
      <c r="F975" s="88" t="str">
        <f>IF(ISBLANK(Beladung!B975),"",SUMIFS(Beladung!$F$17:$F$1001,Beladung!$B$17:$B$1001,'Ergebnis (detailliert)'!B975))</f>
        <v/>
      </c>
      <c r="G975" s="67" t="str">
        <f>IF(ISBLANK(Beladung!B975),"",Beladung!F975)</f>
        <v/>
      </c>
      <c r="H975" s="88" t="str">
        <f>IF(ISBLANK(Beladung!B975),"",SUMIFS(Entladung!$D$17:$D$1001,Entladung!$B$17:$B$1001,'Ergebnis (detailliert)'!B975))</f>
        <v/>
      </c>
      <c r="I975" s="89" t="str">
        <f>IF(ISBLANK(Entladung!B975),"",Entladung!D975)</f>
        <v/>
      </c>
      <c r="J975" s="88" t="str">
        <f>IF(ISBLANK(Beladung!B975),"",SUMIFS(Entladung!$F$17:$F$1001,Entladung!$B$17:$B$1001,'Ergebnis (detailliert)'!$B$17:$B$300))</f>
        <v/>
      </c>
      <c r="K975" s="13" t="str">
        <f>IFERROR(IF(B975="","",J975*'Ergebnis (detailliert)'!G975/'Ergebnis (detailliert)'!F975),0)</f>
        <v/>
      </c>
      <c r="L975" s="56" t="str">
        <f t="shared" si="14"/>
        <v/>
      </c>
      <c r="M975" s="57" t="str">
        <f>IF(B975="","",IF(LOOKUP(B975,Stammdaten!$A$17:$A$1001,Stammdaten!$G$17:$G$1001)="Nein",0,IF(ISBLANK(Beladung!B975),"",ROUND(MIN(G975,K975)*-1,2))))</f>
        <v/>
      </c>
    </row>
    <row r="976" spans="1:13" x14ac:dyDescent="0.25">
      <c r="A976" s="142" t="str">
        <f>_xlfn.IFNA(VLOOKUP(B976,Stammdaten!$A$17:$B$300,2,FALSE),"")</f>
        <v/>
      </c>
      <c r="B976" s="125" t="str">
        <f>IF(Beladung!B976="","",Beladung!B976)</f>
        <v/>
      </c>
      <c r="C976" s="124" t="str">
        <f>IF(Beladung!C976="","",Beladung!C976)</f>
        <v/>
      </c>
      <c r="D976" s="87" t="str">
        <f>IF(ISBLANK(Beladung!B976),"",SUMIFS(Beladung!$D$17:$D$300,Beladung!$B$17:$B$300,B976))</f>
        <v/>
      </c>
      <c r="E976" s="66" t="str">
        <f>IF(ISBLANK(Beladung!B976),"",Beladung!D976)</f>
        <v/>
      </c>
      <c r="F976" s="88" t="str">
        <f>IF(ISBLANK(Beladung!B976),"",SUMIFS(Beladung!$F$17:$F$1001,Beladung!$B$17:$B$1001,'Ergebnis (detailliert)'!B976))</f>
        <v/>
      </c>
      <c r="G976" s="67" t="str">
        <f>IF(ISBLANK(Beladung!B976),"",Beladung!F976)</f>
        <v/>
      </c>
      <c r="H976" s="88" t="str">
        <f>IF(ISBLANK(Beladung!B976),"",SUMIFS(Entladung!$D$17:$D$1001,Entladung!$B$17:$B$1001,'Ergebnis (detailliert)'!B976))</f>
        <v/>
      </c>
      <c r="I976" s="89" t="str">
        <f>IF(ISBLANK(Entladung!B976),"",Entladung!D976)</f>
        <v/>
      </c>
      <c r="J976" s="88" t="str">
        <f>IF(ISBLANK(Beladung!B976),"",SUMIFS(Entladung!$F$17:$F$1001,Entladung!$B$17:$B$1001,'Ergebnis (detailliert)'!$B$17:$B$300))</f>
        <v/>
      </c>
      <c r="K976" s="13" t="str">
        <f>IFERROR(IF(B976="","",J976*'Ergebnis (detailliert)'!G976/'Ergebnis (detailliert)'!F976),0)</f>
        <v/>
      </c>
      <c r="L976" s="56" t="str">
        <f t="shared" si="14"/>
        <v/>
      </c>
      <c r="M976" s="57" t="str">
        <f>IF(B976="","",IF(LOOKUP(B976,Stammdaten!$A$17:$A$1001,Stammdaten!$G$17:$G$1001)="Nein",0,IF(ISBLANK(Beladung!B976),"",ROUND(MIN(G976,K976)*-1,2))))</f>
        <v/>
      </c>
    </row>
    <row r="977" spans="1:13" x14ac:dyDescent="0.25">
      <c r="A977" s="142" t="str">
        <f>_xlfn.IFNA(VLOOKUP(B977,Stammdaten!$A$17:$B$300,2,FALSE),"")</f>
        <v/>
      </c>
      <c r="B977" s="125" t="str">
        <f>IF(Beladung!B977="","",Beladung!B977)</f>
        <v/>
      </c>
      <c r="C977" s="124" t="str">
        <f>IF(Beladung!C977="","",Beladung!C977)</f>
        <v/>
      </c>
      <c r="D977" s="87" t="str">
        <f>IF(ISBLANK(Beladung!B977),"",SUMIFS(Beladung!$D$17:$D$300,Beladung!$B$17:$B$300,B977))</f>
        <v/>
      </c>
      <c r="E977" s="66" t="str">
        <f>IF(ISBLANK(Beladung!B977),"",Beladung!D977)</f>
        <v/>
      </c>
      <c r="F977" s="88" t="str">
        <f>IF(ISBLANK(Beladung!B977),"",SUMIFS(Beladung!$F$17:$F$1001,Beladung!$B$17:$B$1001,'Ergebnis (detailliert)'!B977))</f>
        <v/>
      </c>
      <c r="G977" s="67" t="str">
        <f>IF(ISBLANK(Beladung!B977),"",Beladung!F977)</f>
        <v/>
      </c>
      <c r="H977" s="88" t="str">
        <f>IF(ISBLANK(Beladung!B977),"",SUMIFS(Entladung!$D$17:$D$1001,Entladung!$B$17:$B$1001,'Ergebnis (detailliert)'!B977))</f>
        <v/>
      </c>
      <c r="I977" s="89" t="str">
        <f>IF(ISBLANK(Entladung!B977),"",Entladung!D977)</f>
        <v/>
      </c>
      <c r="J977" s="88" t="str">
        <f>IF(ISBLANK(Beladung!B977),"",SUMIFS(Entladung!$F$17:$F$1001,Entladung!$B$17:$B$1001,'Ergebnis (detailliert)'!$B$17:$B$300))</f>
        <v/>
      </c>
      <c r="K977" s="13" t="str">
        <f>IFERROR(IF(B977="","",J977*'Ergebnis (detailliert)'!G977/'Ergebnis (detailliert)'!F977),0)</f>
        <v/>
      </c>
      <c r="L977" s="56" t="str">
        <f t="shared" si="14"/>
        <v/>
      </c>
      <c r="M977" s="57" t="str">
        <f>IF(B977="","",IF(LOOKUP(B977,Stammdaten!$A$17:$A$1001,Stammdaten!$G$17:$G$1001)="Nein",0,IF(ISBLANK(Beladung!B977),"",ROUND(MIN(G977,K977)*-1,2))))</f>
        <v/>
      </c>
    </row>
    <row r="978" spans="1:13" x14ac:dyDescent="0.25">
      <c r="A978" s="142" t="str">
        <f>_xlfn.IFNA(VLOOKUP(B978,Stammdaten!$A$17:$B$300,2,FALSE),"")</f>
        <v/>
      </c>
      <c r="B978" s="125" t="str">
        <f>IF(Beladung!B978="","",Beladung!B978)</f>
        <v/>
      </c>
      <c r="C978" s="124" t="str">
        <f>IF(Beladung!C978="","",Beladung!C978)</f>
        <v/>
      </c>
      <c r="D978" s="87" t="str">
        <f>IF(ISBLANK(Beladung!B978),"",SUMIFS(Beladung!$D$17:$D$300,Beladung!$B$17:$B$300,B978))</f>
        <v/>
      </c>
      <c r="E978" s="66" t="str">
        <f>IF(ISBLANK(Beladung!B978),"",Beladung!D978)</f>
        <v/>
      </c>
      <c r="F978" s="88" t="str">
        <f>IF(ISBLANK(Beladung!B978),"",SUMIFS(Beladung!$F$17:$F$1001,Beladung!$B$17:$B$1001,'Ergebnis (detailliert)'!B978))</f>
        <v/>
      </c>
      <c r="G978" s="67" t="str">
        <f>IF(ISBLANK(Beladung!B978),"",Beladung!F978)</f>
        <v/>
      </c>
      <c r="H978" s="88" t="str">
        <f>IF(ISBLANK(Beladung!B978),"",SUMIFS(Entladung!$D$17:$D$1001,Entladung!$B$17:$B$1001,'Ergebnis (detailliert)'!B978))</f>
        <v/>
      </c>
      <c r="I978" s="89" t="str">
        <f>IF(ISBLANK(Entladung!B978),"",Entladung!D978)</f>
        <v/>
      </c>
      <c r="J978" s="88" t="str">
        <f>IF(ISBLANK(Beladung!B978),"",SUMIFS(Entladung!$F$17:$F$1001,Entladung!$B$17:$B$1001,'Ergebnis (detailliert)'!$B$17:$B$300))</f>
        <v/>
      </c>
      <c r="K978" s="13" t="str">
        <f>IFERROR(IF(B978="","",J978*'Ergebnis (detailliert)'!G978/'Ergebnis (detailliert)'!F978),0)</f>
        <v/>
      </c>
      <c r="L978" s="56" t="str">
        <f t="shared" ref="L978:L1001" si="15">E978</f>
        <v/>
      </c>
      <c r="M978" s="57" t="str">
        <f>IF(B978="","",IF(LOOKUP(B978,Stammdaten!$A$17:$A$1001,Stammdaten!$G$17:$G$1001)="Nein",0,IF(ISBLANK(Beladung!B978),"",ROUND(MIN(G978,K978)*-1,2))))</f>
        <v/>
      </c>
    </row>
    <row r="979" spans="1:13" x14ac:dyDescent="0.25">
      <c r="A979" s="142" t="str">
        <f>_xlfn.IFNA(VLOOKUP(B979,Stammdaten!$A$17:$B$300,2,FALSE),"")</f>
        <v/>
      </c>
      <c r="B979" s="125" t="str">
        <f>IF(Beladung!B979="","",Beladung!B979)</f>
        <v/>
      </c>
      <c r="C979" s="124" t="str">
        <f>IF(Beladung!C979="","",Beladung!C979)</f>
        <v/>
      </c>
      <c r="D979" s="87" t="str">
        <f>IF(ISBLANK(Beladung!B979),"",SUMIFS(Beladung!$D$17:$D$300,Beladung!$B$17:$B$300,B979))</f>
        <v/>
      </c>
      <c r="E979" s="66" t="str">
        <f>IF(ISBLANK(Beladung!B979),"",Beladung!D979)</f>
        <v/>
      </c>
      <c r="F979" s="88" t="str">
        <f>IF(ISBLANK(Beladung!B979),"",SUMIFS(Beladung!$F$17:$F$1001,Beladung!$B$17:$B$1001,'Ergebnis (detailliert)'!B979))</f>
        <v/>
      </c>
      <c r="G979" s="67" t="str">
        <f>IF(ISBLANK(Beladung!B979),"",Beladung!F979)</f>
        <v/>
      </c>
      <c r="H979" s="88" t="str">
        <f>IF(ISBLANK(Beladung!B979),"",SUMIFS(Entladung!$D$17:$D$1001,Entladung!$B$17:$B$1001,'Ergebnis (detailliert)'!B979))</f>
        <v/>
      </c>
      <c r="I979" s="89" t="str">
        <f>IF(ISBLANK(Entladung!B979),"",Entladung!D979)</f>
        <v/>
      </c>
      <c r="J979" s="88" t="str">
        <f>IF(ISBLANK(Beladung!B979),"",SUMIFS(Entladung!$F$17:$F$1001,Entladung!$B$17:$B$1001,'Ergebnis (detailliert)'!$B$17:$B$300))</f>
        <v/>
      </c>
      <c r="K979" s="13" t="str">
        <f>IFERROR(IF(B979="","",J979*'Ergebnis (detailliert)'!G979/'Ergebnis (detailliert)'!F979),0)</f>
        <v/>
      </c>
      <c r="L979" s="56" t="str">
        <f t="shared" si="15"/>
        <v/>
      </c>
      <c r="M979" s="57" t="str">
        <f>IF(B979="","",IF(LOOKUP(B979,Stammdaten!$A$17:$A$1001,Stammdaten!$G$17:$G$1001)="Nein",0,IF(ISBLANK(Beladung!B979),"",ROUND(MIN(G979,K979)*-1,2))))</f>
        <v/>
      </c>
    </row>
    <row r="980" spans="1:13" x14ac:dyDescent="0.25">
      <c r="A980" s="142" t="str">
        <f>_xlfn.IFNA(VLOOKUP(B980,Stammdaten!$A$17:$B$300,2,FALSE),"")</f>
        <v/>
      </c>
      <c r="B980" s="125" t="str">
        <f>IF(Beladung!B980="","",Beladung!B980)</f>
        <v/>
      </c>
      <c r="C980" s="124" t="str">
        <f>IF(Beladung!C980="","",Beladung!C980)</f>
        <v/>
      </c>
      <c r="D980" s="87" t="str">
        <f>IF(ISBLANK(Beladung!B980),"",SUMIFS(Beladung!$D$17:$D$300,Beladung!$B$17:$B$300,B980))</f>
        <v/>
      </c>
      <c r="E980" s="66" t="str">
        <f>IF(ISBLANK(Beladung!B980),"",Beladung!D980)</f>
        <v/>
      </c>
      <c r="F980" s="88" t="str">
        <f>IF(ISBLANK(Beladung!B980),"",SUMIFS(Beladung!$F$17:$F$1001,Beladung!$B$17:$B$1001,'Ergebnis (detailliert)'!B980))</f>
        <v/>
      </c>
      <c r="G980" s="67" t="str">
        <f>IF(ISBLANK(Beladung!B980),"",Beladung!F980)</f>
        <v/>
      </c>
      <c r="H980" s="88" t="str">
        <f>IF(ISBLANK(Beladung!B980),"",SUMIFS(Entladung!$D$17:$D$1001,Entladung!$B$17:$B$1001,'Ergebnis (detailliert)'!B980))</f>
        <v/>
      </c>
      <c r="I980" s="89" t="str">
        <f>IF(ISBLANK(Entladung!B980),"",Entladung!D980)</f>
        <v/>
      </c>
      <c r="J980" s="88" t="str">
        <f>IF(ISBLANK(Beladung!B980),"",SUMIFS(Entladung!$F$17:$F$1001,Entladung!$B$17:$B$1001,'Ergebnis (detailliert)'!$B$17:$B$300))</f>
        <v/>
      </c>
      <c r="K980" s="13" t="str">
        <f>IFERROR(IF(B980="","",J980*'Ergebnis (detailliert)'!G980/'Ergebnis (detailliert)'!F980),0)</f>
        <v/>
      </c>
      <c r="L980" s="56" t="str">
        <f t="shared" si="15"/>
        <v/>
      </c>
      <c r="M980" s="57" t="str">
        <f>IF(B980="","",IF(LOOKUP(B980,Stammdaten!$A$17:$A$1001,Stammdaten!$G$17:$G$1001)="Nein",0,IF(ISBLANK(Beladung!B980),"",ROUND(MIN(G980,K980)*-1,2))))</f>
        <v/>
      </c>
    </row>
    <row r="981" spans="1:13" x14ac:dyDescent="0.25">
      <c r="A981" s="142" t="str">
        <f>_xlfn.IFNA(VLOOKUP(B981,Stammdaten!$A$17:$B$300,2,FALSE),"")</f>
        <v/>
      </c>
      <c r="B981" s="125" t="str">
        <f>IF(Beladung!B981="","",Beladung!B981)</f>
        <v/>
      </c>
      <c r="C981" s="124" t="str">
        <f>IF(Beladung!C981="","",Beladung!C981)</f>
        <v/>
      </c>
      <c r="D981" s="87" t="str">
        <f>IF(ISBLANK(Beladung!B981),"",SUMIFS(Beladung!$D$17:$D$300,Beladung!$B$17:$B$300,B981))</f>
        <v/>
      </c>
      <c r="E981" s="66" t="str">
        <f>IF(ISBLANK(Beladung!B981),"",Beladung!D981)</f>
        <v/>
      </c>
      <c r="F981" s="88" t="str">
        <f>IF(ISBLANK(Beladung!B981),"",SUMIFS(Beladung!$F$17:$F$1001,Beladung!$B$17:$B$1001,'Ergebnis (detailliert)'!B981))</f>
        <v/>
      </c>
      <c r="G981" s="67" t="str">
        <f>IF(ISBLANK(Beladung!B981),"",Beladung!F981)</f>
        <v/>
      </c>
      <c r="H981" s="88" t="str">
        <f>IF(ISBLANK(Beladung!B981),"",SUMIFS(Entladung!$D$17:$D$1001,Entladung!$B$17:$B$1001,'Ergebnis (detailliert)'!B981))</f>
        <v/>
      </c>
      <c r="I981" s="89" t="str">
        <f>IF(ISBLANK(Entladung!B981),"",Entladung!D981)</f>
        <v/>
      </c>
      <c r="J981" s="88" t="str">
        <f>IF(ISBLANK(Beladung!B981),"",SUMIFS(Entladung!$F$17:$F$1001,Entladung!$B$17:$B$1001,'Ergebnis (detailliert)'!$B$17:$B$300))</f>
        <v/>
      </c>
      <c r="K981" s="13" t="str">
        <f>IFERROR(IF(B981="","",J981*'Ergebnis (detailliert)'!G981/'Ergebnis (detailliert)'!F981),0)</f>
        <v/>
      </c>
      <c r="L981" s="56" t="str">
        <f t="shared" si="15"/>
        <v/>
      </c>
      <c r="M981" s="57" t="str">
        <f>IF(B981="","",IF(LOOKUP(B981,Stammdaten!$A$17:$A$1001,Stammdaten!$G$17:$G$1001)="Nein",0,IF(ISBLANK(Beladung!B981),"",ROUND(MIN(G981,K981)*-1,2))))</f>
        <v/>
      </c>
    </row>
    <row r="982" spans="1:13" x14ac:dyDescent="0.25">
      <c r="A982" s="142" t="str">
        <f>_xlfn.IFNA(VLOOKUP(B982,Stammdaten!$A$17:$B$300,2,FALSE),"")</f>
        <v/>
      </c>
      <c r="B982" s="125" t="str">
        <f>IF(Beladung!B982="","",Beladung!B982)</f>
        <v/>
      </c>
      <c r="C982" s="124" t="str">
        <f>IF(Beladung!C982="","",Beladung!C982)</f>
        <v/>
      </c>
      <c r="D982" s="87" t="str">
        <f>IF(ISBLANK(Beladung!B982),"",SUMIFS(Beladung!$D$17:$D$300,Beladung!$B$17:$B$300,B982))</f>
        <v/>
      </c>
      <c r="E982" s="66" t="str">
        <f>IF(ISBLANK(Beladung!B982),"",Beladung!D982)</f>
        <v/>
      </c>
      <c r="F982" s="88" t="str">
        <f>IF(ISBLANK(Beladung!B982),"",SUMIFS(Beladung!$F$17:$F$1001,Beladung!$B$17:$B$1001,'Ergebnis (detailliert)'!B982))</f>
        <v/>
      </c>
      <c r="G982" s="67" t="str">
        <f>IF(ISBLANK(Beladung!B982),"",Beladung!F982)</f>
        <v/>
      </c>
      <c r="H982" s="88" t="str">
        <f>IF(ISBLANK(Beladung!B982),"",SUMIFS(Entladung!$D$17:$D$1001,Entladung!$B$17:$B$1001,'Ergebnis (detailliert)'!B982))</f>
        <v/>
      </c>
      <c r="I982" s="89" t="str">
        <f>IF(ISBLANK(Entladung!B982),"",Entladung!D982)</f>
        <v/>
      </c>
      <c r="J982" s="88" t="str">
        <f>IF(ISBLANK(Beladung!B982),"",SUMIFS(Entladung!$F$17:$F$1001,Entladung!$B$17:$B$1001,'Ergebnis (detailliert)'!$B$17:$B$300))</f>
        <v/>
      </c>
      <c r="K982" s="13" t="str">
        <f>IFERROR(IF(B982="","",J982*'Ergebnis (detailliert)'!G982/'Ergebnis (detailliert)'!F982),0)</f>
        <v/>
      </c>
      <c r="L982" s="56" t="str">
        <f t="shared" si="15"/>
        <v/>
      </c>
      <c r="M982" s="57" t="str">
        <f>IF(B982="","",IF(LOOKUP(B982,Stammdaten!$A$17:$A$1001,Stammdaten!$G$17:$G$1001)="Nein",0,IF(ISBLANK(Beladung!B982),"",ROUND(MIN(G982,K982)*-1,2))))</f>
        <v/>
      </c>
    </row>
    <row r="983" spans="1:13" x14ac:dyDescent="0.25">
      <c r="A983" s="142" t="str">
        <f>_xlfn.IFNA(VLOOKUP(B983,Stammdaten!$A$17:$B$300,2,FALSE),"")</f>
        <v/>
      </c>
      <c r="B983" s="125" t="str">
        <f>IF(Beladung!B983="","",Beladung!B983)</f>
        <v/>
      </c>
      <c r="C983" s="124" t="str">
        <f>IF(Beladung!C983="","",Beladung!C983)</f>
        <v/>
      </c>
      <c r="D983" s="87" t="str">
        <f>IF(ISBLANK(Beladung!B983),"",SUMIFS(Beladung!$D$17:$D$300,Beladung!$B$17:$B$300,B983))</f>
        <v/>
      </c>
      <c r="E983" s="66" t="str">
        <f>IF(ISBLANK(Beladung!B983),"",Beladung!D983)</f>
        <v/>
      </c>
      <c r="F983" s="88" t="str">
        <f>IF(ISBLANK(Beladung!B983),"",SUMIFS(Beladung!$F$17:$F$1001,Beladung!$B$17:$B$1001,'Ergebnis (detailliert)'!B983))</f>
        <v/>
      </c>
      <c r="G983" s="67" t="str">
        <f>IF(ISBLANK(Beladung!B983),"",Beladung!F983)</f>
        <v/>
      </c>
      <c r="H983" s="88" t="str">
        <f>IF(ISBLANK(Beladung!B983),"",SUMIFS(Entladung!$D$17:$D$1001,Entladung!$B$17:$B$1001,'Ergebnis (detailliert)'!B983))</f>
        <v/>
      </c>
      <c r="I983" s="89" t="str">
        <f>IF(ISBLANK(Entladung!B983),"",Entladung!D983)</f>
        <v/>
      </c>
      <c r="J983" s="88" t="str">
        <f>IF(ISBLANK(Beladung!B983),"",SUMIFS(Entladung!$F$17:$F$1001,Entladung!$B$17:$B$1001,'Ergebnis (detailliert)'!$B$17:$B$300))</f>
        <v/>
      </c>
      <c r="K983" s="13" t="str">
        <f>IFERROR(IF(B983="","",J983*'Ergebnis (detailliert)'!G983/'Ergebnis (detailliert)'!F983),0)</f>
        <v/>
      </c>
      <c r="L983" s="56" t="str">
        <f t="shared" si="15"/>
        <v/>
      </c>
      <c r="M983" s="57" t="str">
        <f>IF(B983="","",IF(LOOKUP(B983,Stammdaten!$A$17:$A$1001,Stammdaten!$G$17:$G$1001)="Nein",0,IF(ISBLANK(Beladung!B983),"",ROUND(MIN(G983,K983)*-1,2))))</f>
        <v/>
      </c>
    </row>
    <row r="984" spans="1:13" x14ac:dyDescent="0.25">
      <c r="A984" s="142" t="str">
        <f>_xlfn.IFNA(VLOOKUP(B984,Stammdaten!$A$17:$B$300,2,FALSE),"")</f>
        <v/>
      </c>
      <c r="B984" s="125" t="str">
        <f>IF(Beladung!B984="","",Beladung!B984)</f>
        <v/>
      </c>
      <c r="C984" s="124" t="str">
        <f>IF(Beladung!C984="","",Beladung!C984)</f>
        <v/>
      </c>
      <c r="D984" s="87" t="str">
        <f>IF(ISBLANK(Beladung!B984),"",SUMIFS(Beladung!$D$17:$D$300,Beladung!$B$17:$B$300,B984))</f>
        <v/>
      </c>
      <c r="E984" s="66" t="str">
        <f>IF(ISBLANK(Beladung!B984),"",Beladung!D984)</f>
        <v/>
      </c>
      <c r="F984" s="88" t="str">
        <f>IF(ISBLANK(Beladung!B984),"",SUMIFS(Beladung!$F$17:$F$1001,Beladung!$B$17:$B$1001,'Ergebnis (detailliert)'!B984))</f>
        <v/>
      </c>
      <c r="G984" s="67" t="str">
        <f>IF(ISBLANK(Beladung!B984),"",Beladung!F984)</f>
        <v/>
      </c>
      <c r="H984" s="88" t="str">
        <f>IF(ISBLANK(Beladung!B984),"",SUMIFS(Entladung!$D$17:$D$1001,Entladung!$B$17:$B$1001,'Ergebnis (detailliert)'!B984))</f>
        <v/>
      </c>
      <c r="I984" s="89" t="str">
        <f>IF(ISBLANK(Entladung!B984),"",Entladung!D984)</f>
        <v/>
      </c>
      <c r="J984" s="88" t="str">
        <f>IF(ISBLANK(Beladung!B984),"",SUMIFS(Entladung!$F$17:$F$1001,Entladung!$B$17:$B$1001,'Ergebnis (detailliert)'!$B$17:$B$300))</f>
        <v/>
      </c>
      <c r="K984" s="13" t="str">
        <f>IFERROR(IF(B984="","",J984*'Ergebnis (detailliert)'!G984/'Ergebnis (detailliert)'!F984),0)</f>
        <v/>
      </c>
      <c r="L984" s="56" t="str">
        <f t="shared" si="15"/>
        <v/>
      </c>
      <c r="M984" s="57" t="str">
        <f>IF(B984="","",IF(LOOKUP(B984,Stammdaten!$A$17:$A$1001,Stammdaten!$G$17:$G$1001)="Nein",0,IF(ISBLANK(Beladung!B984),"",ROUND(MIN(G984,K984)*-1,2))))</f>
        <v/>
      </c>
    </row>
    <row r="985" spans="1:13" x14ac:dyDescent="0.25">
      <c r="A985" s="142" t="str">
        <f>_xlfn.IFNA(VLOOKUP(B985,Stammdaten!$A$17:$B$300,2,FALSE),"")</f>
        <v/>
      </c>
      <c r="B985" s="125" t="str">
        <f>IF(Beladung!B985="","",Beladung!B985)</f>
        <v/>
      </c>
      <c r="C985" s="124" t="str">
        <f>IF(Beladung!C985="","",Beladung!C985)</f>
        <v/>
      </c>
      <c r="D985" s="87" t="str">
        <f>IF(ISBLANK(Beladung!B985),"",SUMIFS(Beladung!$D$17:$D$300,Beladung!$B$17:$B$300,B985))</f>
        <v/>
      </c>
      <c r="E985" s="66" t="str">
        <f>IF(ISBLANK(Beladung!B985),"",Beladung!D985)</f>
        <v/>
      </c>
      <c r="F985" s="88" t="str">
        <f>IF(ISBLANK(Beladung!B985),"",SUMIFS(Beladung!$F$17:$F$1001,Beladung!$B$17:$B$1001,'Ergebnis (detailliert)'!B985))</f>
        <v/>
      </c>
      <c r="G985" s="67" t="str">
        <f>IF(ISBLANK(Beladung!B985),"",Beladung!F985)</f>
        <v/>
      </c>
      <c r="H985" s="88" t="str">
        <f>IF(ISBLANK(Beladung!B985),"",SUMIFS(Entladung!$D$17:$D$1001,Entladung!$B$17:$B$1001,'Ergebnis (detailliert)'!B985))</f>
        <v/>
      </c>
      <c r="I985" s="89" t="str">
        <f>IF(ISBLANK(Entladung!B985),"",Entladung!D985)</f>
        <v/>
      </c>
      <c r="J985" s="88" t="str">
        <f>IF(ISBLANK(Beladung!B985),"",SUMIFS(Entladung!$F$17:$F$1001,Entladung!$B$17:$B$1001,'Ergebnis (detailliert)'!$B$17:$B$300))</f>
        <v/>
      </c>
      <c r="K985" s="13" t="str">
        <f>IFERROR(IF(B985="","",J985*'Ergebnis (detailliert)'!G985/'Ergebnis (detailliert)'!F985),0)</f>
        <v/>
      </c>
      <c r="L985" s="56" t="str">
        <f t="shared" si="15"/>
        <v/>
      </c>
      <c r="M985" s="57" t="str">
        <f>IF(B985="","",IF(LOOKUP(B985,Stammdaten!$A$17:$A$1001,Stammdaten!$G$17:$G$1001)="Nein",0,IF(ISBLANK(Beladung!B985),"",ROUND(MIN(G985,K985)*-1,2))))</f>
        <v/>
      </c>
    </row>
    <row r="986" spans="1:13" x14ac:dyDescent="0.25">
      <c r="A986" s="142" t="str">
        <f>_xlfn.IFNA(VLOOKUP(B986,Stammdaten!$A$17:$B$300,2,FALSE),"")</f>
        <v/>
      </c>
      <c r="B986" s="125" t="str">
        <f>IF(Beladung!B986="","",Beladung!B986)</f>
        <v/>
      </c>
      <c r="C986" s="124" t="str">
        <f>IF(Beladung!C986="","",Beladung!C986)</f>
        <v/>
      </c>
      <c r="D986" s="87" t="str">
        <f>IF(ISBLANK(Beladung!B986),"",SUMIFS(Beladung!$D$17:$D$300,Beladung!$B$17:$B$300,B986))</f>
        <v/>
      </c>
      <c r="E986" s="66" t="str">
        <f>IF(ISBLANK(Beladung!B986),"",Beladung!D986)</f>
        <v/>
      </c>
      <c r="F986" s="88" t="str">
        <f>IF(ISBLANK(Beladung!B986),"",SUMIFS(Beladung!$F$17:$F$1001,Beladung!$B$17:$B$1001,'Ergebnis (detailliert)'!B986))</f>
        <v/>
      </c>
      <c r="G986" s="67" t="str">
        <f>IF(ISBLANK(Beladung!B986),"",Beladung!F986)</f>
        <v/>
      </c>
      <c r="H986" s="88" t="str">
        <f>IF(ISBLANK(Beladung!B986),"",SUMIFS(Entladung!$D$17:$D$1001,Entladung!$B$17:$B$1001,'Ergebnis (detailliert)'!B986))</f>
        <v/>
      </c>
      <c r="I986" s="89" t="str">
        <f>IF(ISBLANK(Entladung!B986),"",Entladung!D986)</f>
        <v/>
      </c>
      <c r="J986" s="88" t="str">
        <f>IF(ISBLANK(Beladung!B986),"",SUMIFS(Entladung!$F$17:$F$1001,Entladung!$B$17:$B$1001,'Ergebnis (detailliert)'!$B$17:$B$300))</f>
        <v/>
      </c>
      <c r="K986" s="13" t="str">
        <f>IFERROR(IF(B986="","",J986*'Ergebnis (detailliert)'!G986/'Ergebnis (detailliert)'!F986),0)</f>
        <v/>
      </c>
      <c r="L986" s="56" t="str">
        <f t="shared" si="15"/>
        <v/>
      </c>
      <c r="M986" s="57" t="str">
        <f>IF(B986="","",IF(LOOKUP(B986,Stammdaten!$A$17:$A$1001,Stammdaten!$G$17:$G$1001)="Nein",0,IF(ISBLANK(Beladung!B986),"",ROUND(MIN(G986,K986)*-1,2))))</f>
        <v/>
      </c>
    </row>
    <row r="987" spans="1:13" x14ac:dyDescent="0.25">
      <c r="A987" s="142" t="str">
        <f>_xlfn.IFNA(VLOOKUP(B987,Stammdaten!$A$17:$B$300,2,FALSE),"")</f>
        <v/>
      </c>
      <c r="B987" s="125" t="str">
        <f>IF(Beladung!B987="","",Beladung!B987)</f>
        <v/>
      </c>
      <c r="C987" s="124" t="str">
        <f>IF(Beladung!C987="","",Beladung!C987)</f>
        <v/>
      </c>
      <c r="D987" s="87" t="str">
        <f>IF(ISBLANK(Beladung!B987),"",SUMIFS(Beladung!$D$17:$D$300,Beladung!$B$17:$B$300,B987))</f>
        <v/>
      </c>
      <c r="E987" s="66" t="str">
        <f>IF(ISBLANK(Beladung!B987),"",Beladung!D987)</f>
        <v/>
      </c>
      <c r="F987" s="88" t="str">
        <f>IF(ISBLANK(Beladung!B987),"",SUMIFS(Beladung!$F$17:$F$1001,Beladung!$B$17:$B$1001,'Ergebnis (detailliert)'!B987))</f>
        <v/>
      </c>
      <c r="G987" s="67" t="str">
        <f>IF(ISBLANK(Beladung!B987),"",Beladung!F987)</f>
        <v/>
      </c>
      <c r="H987" s="88" t="str">
        <f>IF(ISBLANK(Beladung!B987),"",SUMIFS(Entladung!$D$17:$D$1001,Entladung!$B$17:$B$1001,'Ergebnis (detailliert)'!B987))</f>
        <v/>
      </c>
      <c r="I987" s="89" t="str">
        <f>IF(ISBLANK(Entladung!B987),"",Entladung!D987)</f>
        <v/>
      </c>
      <c r="J987" s="88" t="str">
        <f>IF(ISBLANK(Beladung!B987),"",SUMIFS(Entladung!$F$17:$F$1001,Entladung!$B$17:$B$1001,'Ergebnis (detailliert)'!$B$17:$B$300))</f>
        <v/>
      </c>
      <c r="K987" s="13" t="str">
        <f>IFERROR(IF(B987="","",J987*'Ergebnis (detailliert)'!G987/'Ergebnis (detailliert)'!F987),0)</f>
        <v/>
      </c>
      <c r="L987" s="56" t="str">
        <f t="shared" si="15"/>
        <v/>
      </c>
      <c r="M987" s="57" t="str">
        <f>IF(B987="","",IF(LOOKUP(B987,Stammdaten!$A$17:$A$1001,Stammdaten!$G$17:$G$1001)="Nein",0,IF(ISBLANK(Beladung!B987),"",ROUND(MIN(G987,K987)*-1,2))))</f>
        <v/>
      </c>
    </row>
    <row r="988" spans="1:13" x14ac:dyDescent="0.25">
      <c r="A988" s="142" t="str">
        <f>_xlfn.IFNA(VLOOKUP(B988,Stammdaten!$A$17:$B$300,2,FALSE),"")</f>
        <v/>
      </c>
      <c r="B988" s="125" t="str">
        <f>IF(Beladung!B988="","",Beladung!B988)</f>
        <v/>
      </c>
      <c r="C988" s="124" t="str">
        <f>IF(Beladung!C988="","",Beladung!C988)</f>
        <v/>
      </c>
      <c r="D988" s="87" t="str">
        <f>IF(ISBLANK(Beladung!B988),"",SUMIFS(Beladung!$D$17:$D$300,Beladung!$B$17:$B$300,B988))</f>
        <v/>
      </c>
      <c r="E988" s="66" t="str">
        <f>IF(ISBLANK(Beladung!B988),"",Beladung!D988)</f>
        <v/>
      </c>
      <c r="F988" s="88" t="str">
        <f>IF(ISBLANK(Beladung!B988),"",SUMIFS(Beladung!$F$17:$F$1001,Beladung!$B$17:$B$1001,'Ergebnis (detailliert)'!B988))</f>
        <v/>
      </c>
      <c r="G988" s="67" t="str">
        <f>IF(ISBLANK(Beladung!B988),"",Beladung!F988)</f>
        <v/>
      </c>
      <c r="H988" s="88" t="str">
        <f>IF(ISBLANK(Beladung!B988),"",SUMIFS(Entladung!$D$17:$D$1001,Entladung!$B$17:$B$1001,'Ergebnis (detailliert)'!B988))</f>
        <v/>
      </c>
      <c r="I988" s="89" t="str">
        <f>IF(ISBLANK(Entladung!B988),"",Entladung!D988)</f>
        <v/>
      </c>
      <c r="J988" s="88" t="str">
        <f>IF(ISBLANK(Beladung!B988),"",SUMIFS(Entladung!$F$17:$F$1001,Entladung!$B$17:$B$1001,'Ergebnis (detailliert)'!$B$17:$B$300))</f>
        <v/>
      </c>
      <c r="K988" s="13" t="str">
        <f>IFERROR(IF(B988="","",J988*'Ergebnis (detailliert)'!G988/'Ergebnis (detailliert)'!F988),0)</f>
        <v/>
      </c>
      <c r="L988" s="56" t="str">
        <f t="shared" si="15"/>
        <v/>
      </c>
      <c r="M988" s="57" t="str">
        <f>IF(B988="","",IF(LOOKUP(B988,Stammdaten!$A$17:$A$1001,Stammdaten!$G$17:$G$1001)="Nein",0,IF(ISBLANK(Beladung!B988),"",ROUND(MIN(G988,K988)*-1,2))))</f>
        <v/>
      </c>
    </row>
    <row r="989" spans="1:13" x14ac:dyDescent="0.25">
      <c r="A989" s="142" t="str">
        <f>_xlfn.IFNA(VLOOKUP(B989,Stammdaten!$A$17:$B$300,2,FALSE),"")</f>
        <v/>
      </c>
      <c r="B989" s="125" t="str">
        <f>IF(Beladung!B989="","",Beladung!B989)</f>
        <v/>
      </c>
      <c r="C989" s="124" t="str">
        <f>IF(Beladung!C989="","",Beladung!C989)</f>
        <v/>
      </c>
      <c r="D989" s="87" t="str">
        <f>IF(ISBLANK(Beladung!B989),"",SUMIFS(Beladung!$D$17:$D$300,Beladung!$B$17:$B$300,B989))</f>
        <v/>
      </c>
      <c r="E989" s="66" t="str">
        <f>IF(ISBLANK(Beladung!B989),"",Beladung!D989)</f>
        <v/>
      </c>
      <c r="F989" s="88" t="str">
        <f>IF(ISBLANK(Beladung!B989),"",SUMIFS(Beladung!$F$17:$F$1001,Beladung!$B$17:$B$1001,'Ergebnis (detailliert)'!B989))</f>
        <v/>
      </c>
      <c r="G989" s="67" t="str">
        <f>IF(ISBLANK(Beladung!B989),"",Beladung!F989)</f>
        <v/>
      </c>
      <c r="H989" s="88" t="str">
        <f>IF(ISBLANK(Beladung!B989),"",SUMIFS(Entladung!$D$17:$D$1001,Entladung!$B$17:$B$1001,'Ergebnis (detailliert)'!B989))</f>
        <v/>
      </c>
      <c r="I989" s="89" t="str">
        <f>IF(ISBLANK(Entladung!B989),"",Entladung!D989)</f>
        <v/>
      </c>
      <c r="J989" s="88" t="str">
        <f>IF(ISBLANK(Beladung!B989),"",SUMIFS(Entladung!$F$17:$F$1001,Entladung!$B$17:$B$1001,'Ergebnis (detailliert)'!$B$17:$B$300))</f>
        <v/>
      </c>
      <c r="K989" s="13" t="str">
        <f>IFERROR(IF(B989="","",J989*'Ergebnis (detailliert)'!G989/'Ergebnis (detailliert)'!F989),0)</f>
        <v/>
      </c>
      <c r="L989" s="56" t="str">
        <f t="shared" si="15"/>
        <v/>
      </c>
      <c r="M989" s="57" t="str">
        <f>IF(B989="","",IF(LOOKUP(B989,Stammdaten!$A$17:$A$1001,Stammdaten!$G$17:$G$1001)="Nein",0,IF(ISBLANK(Beladung!B989),"",ROUND(MIN(G989,K989)*-1,2))))</f>
        <v/>
      </c>
    </row>
    <row r="990" spans="1:13" x14ac:dyDescent="0.25">
      <c r="A990" s="142" t="str">
        <f>_xlfn.IFNA(VLOOKUP(B990,Stammdaten!$A$17:$B$300,2,FALSE),"")</f>
        <v/>
      </c>
      <c r="B990" s="125" t="str">
        <f>IF(Beladung!B990="","",Beladung!B990)</f>
        <v/>
      </c>
      <c r="C990" s="124" t="str">
        <f>IF(Beladung!C990="","",Beladung!C990)</f>
        <v/>
      </c>
      <c r="D990" s="87" t="str">
        <f>IF(ISBLANK(Beladung!B990),"",SUMIFS(Beladung!$D$17:$D$300,Beladung!$B$17:$B$300,B990))</f>
        <v/>
      </c>
      <c r="E990" s="66" t="str">
        <f>IF(ISBLANK(Beladung!B990),"",Beladung!D990)</f>
        <v/>
      </c>
      <c r="F990" s="88" t="str">
        <f>IF(ISBLANK(Beladung!B990),"",SUMIFS(Beladung!$F$17:$F$1001,Beladung!$B$17:$B$1001,'Ergebnis (detailliert)'!B990))</f>
        <v/>
      </c>
      <c r="G990" s="67" t="str">
        <f>IF(ISBLANK(Beladung!B990),"",Beladung!F990)</f>
        <v/>
      </c>
      <c r="H990" s="88" t="str">
        <f>IF(ISBLANK(Beladung!B990),"",SUMIFS(Entladung!$D$17:$D$1001,Entladung!$B$17:$B$1001,'Ergebnis (detailliert)'!B990))</f>
        <v/>
      </c>
      <c r="I990" s="89" t="str">
        <f>IF(ISBLANK(Entladung!B990),"",Entladung!D990)</f>
        <v/>
      </c>
      <c r="J990" s="88" t="str">
        <f>IF(ISBLANK(Beladung!B990),"",SUMIFS(Entladung!$F$17:$F$1001,Entladung!$B$17:$B$1001,'Ergebnis (detailliert)'!$B$17:$B$300))</f>
        <v/>
      </c>
      <c r="K990" s="13" t="str">
        <f>IFERROR(IF(B990="","",J990*'Ergebnis (detailliert)'!G990/'Ergebnis (detailliert)'!F990),0)</f>
        <v/>
      </c>
      <c r="L990" s="56" t="str">
        <f t="shared" si="15"/>
        <v/>
      </c>
      <c r="M990" s="57" t="str">
        <f>IF(B990="","",IF(LOOKUP(B990,Stammdaten!$A$17:$A$1001,Stammdaten!$G$17:$G$1001)="Nein",0,IF(ISBLANK(Beladung!B990),"",ROUND(MIN(G990,K990)*-1,2))))</f>
        <v/>
      </c>
    </row>
    <row r="991" spans="1:13" x14ac:dyDescent="0.25">
      <c r="A991" s="142" t="str">
        <f>_xlfn.IFNA(VLOOKUP(B991,Stammdaten!$A$17:$B$300,2,FALSE),"")</f>
        <v/>
      </c>
      <c r="B991" s="125" t="str">
        <f>IF(Beladung!B991="","",Beladung!B991)</f>
        <v/>
      </c>
      <c r="C991" s="124" t="str">
        <f>IF(Beladung!C991="","",Beladung!C991)</f>
        <v/>
      </c>
      <c r="D991" s="87" t="str">
        <f>IF(ISBLANK(Beladung!B991),"",SUMIFS(Beladung!$D$17:$D$300,Beladung!$B$17:$B$300,B991))</f>
        <v/>
      </c>
      <c r="E991" s="66" t="str">
        <f>IF(ISBLANK(Beladung!B991),"",Beladung!D991)</f>
        <v/>
      </c>
      <c r="F991" s="88" t="str">
        <f>IF(ISBLANK(Beladung!B991),"",SUMIFS(Beladung!$F$17:$F$1001,Beladung!$B$17:$B$1001,'Ergebnis (detailliert)'!B991))</f>
        <v/>
      </c>
      <c r="G991" s="67" t="str">
        <f>IF(ISBLANK(Beladung!B991),"",Beladung!F991)</f>
        <v/>
      </c>
      <c r="H991" s="88" t="str">
        <f>IF(ISBLANK(Beladung!B991),"",SUMIFS(Entladung!$D$17:$D$1001,Entladung!$B$17:$B$1001,'Ergebnis (detailliert)'!B991))</f>
        <v/>
      </c>
      <c r="I991" s="89" t="str">
        <f>IF(ISBLANK(Entladung!B991),"",Entladung!D991)</f>
        <v/>
      </c>
      <c r="J991" s="88" t="str">
        <f>IF(ISBLANK(Beladung!B991),"",SUMIFS(Entladung!$F$17:$F$1001,Entladung!$B$17:$B$1001,'Ergebnis (detailliert)'!$B$17:$B$300))</f>
        <v/>
      </c>
      <c r="K991" s="13" t="str">
        <f>IFERROR(IF(B991="","",J991*'Ergebnis (detailliert)'!G991/'Ergebnis (detailliert)'!F991),0)</f>
        <v/>
      </c>
      <c r="L991" s="56" t="str">
        <f t="shared" si="15"/>
        <v/>
      </c>
      <c r="M991" s="57" t="str">
        <f>IF(B991="","",IF(LOOKUP(B991,Stammdaten!$A$17:$A$1001,Stammdaten!$G$17:$G$1001)="Nein",0,IF(ISBLANK(Beladung!B991),"",ROUND(MIN(G991,K991)*-1,2))))</f>
        <v/>
      </c>
    </row>
    <row r="992" spans="1:13" x14ac:dyDescent="0.25">
      <c r="A992" s="142" t="str">
        <f>_xlfn.IFNA(VLOOKUP(B992,Stammdaten!$A$17:$B$300,2,FALSE),"")</f>
        <v/>
      </c>
      <c r="B992" s="125" t="str">
        <f>IF(Beladung!B992="","",Beladung!B992)</f>
        <v/>
      </c>
      <c r="C992" s="124" t="str">
        <f>IF(Beladung!C992="","",Beladung!C992)</f>
        <v/>
      </c>
      <c r="D992" s="87" t="str">
        <f>IF(ISBLANK(Beladung!B992),"",SUMIFS(Beladung!$D$17:$D$300,Beladung!$B$17:$B$300,B992))</f>
        <v/>
      </c>
      <c r="E992" s="66" t="str">
        <f>IF(ISBLANK(Beladung!B992),"",Beladung!D992)</f>
        <v/>
      </c>
      <c r="F992" s="88" t="str">
        <f>IF(ISBLANK(Beladung!B992),"",SUMIFS(Beladung!$F$17:$F$1001,Beladung!$B$17:$B$1001,'Ergebnis (detailliert)'!B992))</f>
        <v/>
      </c>
      <c r="G992" s="67" t="str">
        <f>IF(ISBLANK(Beladung!B992),"",Beladung!F992)</f>
        <v/>
      </c>
      <c r="H992" s="88" t="str">
        <f>IF(ISBLANK(Beladung!B992),"",SUMIFS(Entladung!$D$17:$D$1001,Entladung!$B$17:$B$1001,'Ergebnis (detailliert)'!B992))</f>
        <v/>
      </c>
      <c r="I992" s="89" t="str">
        <f>IF(ISBLANK(Entladung!B992),"",Entladung!D992)</f>
        <v/>
      </c>
      <c r="J992" s="88" t="str">
        <f>IF(ISBLANK(Beladung!B992),"",SUMIFS(Entladung!$F$17:$F$1001,Entladung!$B$17:$B$1001,'Ergebnis (detailliert)'!$B$17:$B$300))</f>
        <v/>
      </c>
      <c r="K992" s="13" t="str">
        <f>IFERROR(IF(B992="","",J992*'Ergebnis (detailliert)'!G992/'Ergebnis (detailliert)'!F992),0)</f>
        <v/>
      </c>
      <c r="L992" s="56" t="str">
        <f t="shared" si="15"/>
        <v/>
      </c>
      <c r="M992" s="57" t="str">
        <f>IF(B992="","",IF(LOOKUP(B992,Stammdaten!$A$17:$A$1001,Stammdaten!$G$17:$G$1001)="Nein",0,IF(ISBLANK(Beladung!B992),"",ROUND(MIN(G992,K992)*-1,2))))</f>
        <v/>
      </c>
    </row>
    <row r="993" spans="1:13" x14ac:dyDescent="0.25">
      <c r="A993" s="142" t="str">
        <f>_xlfn.IFNA(VLOOKUP(B993,Stammdaten!$A$17:$B$300,2,FALSE),"")</f>
        <v/>
      </c>
      <c r="B993" s="125" t="str">
        <f>IF(Beladung!B993="","",Beladung!B993)</f>
        <v/>
      </c>
      <c r="C993" s="124" t="str">
        <f>IF(Beladung!C993="","",Beladung!C993)</f>
        <v/>
      </c>
      <c r="D993" s="87" t="str">
        <f>IF(ISBLANK(Beladung!B993),"",SUMIFS(Beladung!$D$17:$D$300,Beladung!$B$17:$B$300,B993))</f>
        <v/>
      </c>
      <c r="E993" s="66" t="str">
        <f>IF(ISBLANK(Beladung!B993),"",Beladung!D993)</f>
        <v/>
      </c>
      <c r="F993" s="88" t="str">
        <f>IF(ISBLANK(Beladung!B993),"",SUMIFS(Beladung!$F$17:$F$1001,Beladung!$B$17:$B$1001,'Ergebnis (detailliert)'!B993))</f>
        <v/>
      </c>
      <c r="G993" s="67" t="str">
        <f>IF(ISBLANK(Beladung!B993),"",Beladung!F993)</f>
        <v/>
      </c>
      <c r="H993" s="88" t="str">
        <f>IF(ISBLANK(Beladung!B993),"",SUMIFS(Entladung!$D$17:$D$1001,Entladung!$B$17:$B$1001,'Ergebnis (detailliert)'!B993))</f>
        <v/>
      </c>
      <c r="I993" s="89" t="str">
        <f>IF(ISBLANK(Entladung!B993),"",Entladung!D993)</f>
        <v/>
      </c>
      <c r="J993" s="88" t="str">
        <f>IF(ISBLANK(Beladung!B993),"",SUMIFS(Entladung!$F$17:$F$1001,Entladung!$B$17:$B$1001,'Ergebnis (detailliert)'!$B$17:$B$300))</f>
        <v/>
      </c>
      <c r="K993" s="13" t="str">
        <f>IFERROR(IF(B993="","",J993*'Ergebnis (detailliert)'!G993/'Ergebnis (detailliert)'!F993),0)</f>
        <v/>
      </c>
      <c r="L993" s="56" t="str">
        <f t="shared" si="15"/>
        <v/>
      </c>
      <c r="M993" s="57" t="str">
        <f>IF(B993="","",IF(LOOKUP(B993,Stammdaten!$A$17:$A$1001,Stammdaten!$G$17:$G$1001)="Nein",0,IF(ISBLANK(Beladung!B993),"",ROUND(MIN(G993,K993)*-1,2))))</f>
        <v/>
      </c>
    </row>
    <row r="994" spans="1:13" x14ac:dyDescent="0.25">
      <c r="A994" s="142" t="str">
        <f>_xlfn.IFNA(VLOOKUP(B994,Stammdaten!$A$17:$B$300,2,FALSE),"")</f>
        <v/>
      </c>
      <c r="B994" s="125" t="str">
        <f>IF(Beladung!B994="","",Beladung!B994)</f>
        <v/>
      </c>
      <c r="C994" s="124" t="str">
        <f>IF(Beladung!C994="","",Beladung!C994)</f>
        <v/>
      </c>
      <c r="D994" s="87" t="str">
        <f>IF(ISBLANK(Beladung!B994),"",SUMIFS(Beladung!$D$17:$D$300,Beladung!$B$17:$B$300,B994))</f>
        <v/>
      </c>
      <c r="E994" s="66" t="str">
        <f>IF(ISBLANK(Beladung!B994),"",Beladung!D994)</f>
        <v/>
      </c>
      <c r="F994" s="88" t="str">
        <f>IF(ISBLANK(Beladung!B994),"",SUMIFS(Beladung!$F$17:$F$1001,Beladung!$B$17:$B$1001,'Ergebnis (detailliert)'!B994))</f>
        <v/>
      </c>
      <c r="G994" s="67" t="str">
        <f>IF(ISBLANK(Beladung!B994),"",Beladung!F994)</f>
        <v/>
      </c>
      <c r="H994" s="88" t="str">
        <f>IF(ISBLANK(Beladung!B994),"",SUMIFS(Entladung!$D$17:$D$1001,Entladung!$B$17:$B$1001,'Ergebnis (detailliert)'!B994))</f>
        <v/>
      </c>
      <c r="I994" s="89" t="str">
        <f>IF(ISBLANK(Entladung!B994),"",Entladung!D994)</f>
        <v/>
      </c>
      <c r="J994" s="88" t="str">
        <f>IF(ISBLANK(Beladung!B994),"",SUMIFS(Entladung!$F$17:$F$1001,Entladung!$B$17:$B$1001,'Ergebnis (detailliert)'!$B$17:$B$300))</f>
        <v/>
      </c>
      <c r="K994" s="13" t="str">
        <f>IFERROR(IF(B994="","",J994*'Ergebnis (detailliert)'!G994/'Ergebnis (detailliert)'!F994),0)</f>
        <v/>
      </c>
      <c r="L994" s="56" t="str">
        <f t="shared" si="15"/>
        <v/>
      </c>
      <c r="M994" s="57" t="str">
        <f>IF(B994="","",IF(LOOKUP(B994,Stammdaten!$A$17:$A$1001,Stammdaten!$G$17:$G$1001)="Nein",0,IF(ISBLANK(Beladung!B994),"",ROUND(MIN(G994,K994)*-1,2))))</f>
        <v/>
      </c>
    </row>
    <row r="995" spans="1:13" x14ac:dyDescent="0.25">
      <c r="A995" s="142" t="str">
        <f>_xlfn.IFNA(VLOOKUP(B995,Stammdaten!$A$17:$B$300,2,FALSE),"")</f>
        <v/>
      </c>
      <c r="B995" s="125" t="str">
        <f>IF(Beladung!B995="","",Beladung!B995)</f>
        <v/>
      </c>
      <c r="C995" s="124" t="str">
        <f>IF(Beladung!C995="","",Beladung!C995)</f>
        <v/>
      </c>
      <c r="D995" s="87" t="str">
        <f>IF(ISBLANK(Beladung!B995),"",SUMIFS(Beladung!$D$17:$D$300,Beladung!$B$17:$B$300,B995))</f>
        <v/>
      </c>
      <c r="E995" s="66" t="str">
        <f>IF(ISBLANK(Beladung!B995),"",Beladung!D995)</f>
        <v/>
      </c>
      <c r="F995" s="88" t="str">
        <f>IF(ISBLANK(Beladung!B995),"",SUMIFS(Beladung!$F$17:$F$1001,Beladung!$B$17:$B$1001,'Ergebnis (detailliert)'!B995))</f>
        <v/>
      </c>
      <c r="G995" s="67" t="str">
        <f>IF(ISBLANK(Beladung!B995),"",Beladung!F995)</f>
        <v/>
      </c>
      <c r="H995" s="88" t="str">
        <f>IF(ISBLANK(Beladung!B995),"",SUMIFS(Entladung!$D$17:$D$1001,Entladung!$B$17:$B$1001,'Ergebnis (detailliert)'!B995))</f>
        <v/>
      </c>
      <c r="I995" s="89" t="str">
        <f>IF(ISBLANK(Entladung!B995),"",Entladung!D995)</f>
        <v/>
      </c>
      <c r="J995" s="88" t="str">
        <f>IF(ISBLANK(Beladung!B995),"",SUMIFS(Entladung!$F$17:$F$1001,Entladung!$B$17:$B$1001,'Ergebnis (detailliert)'!$B$17:$B$300))</f>
        <v/>
      </c>
      <c r="K995" s="13" t="str">
        <f>IFERROR(IF(B995="","",J995*'Ergebnis (detailliert)'!G995/'Ergebnis (detailliert)'!F995),0)</f>
        <v/>
      </c>
      <c r="L995" s="56" t="str">
        <f t="shared" si="15"/>
        <v/>
      </c>
      <c r="M995" s="57" t="str">
        <f>IF(B995="","",IF(LOOKUP(B995,Stammdaten!$A$17:$A$1001,Stammdaten!$G$17:$G$1001)="Nein",0,IF(ISBLANK(Beladung!B995),"",ROUND(MIN(G995,K995)*-1,2))))</f>
        <v/>
      </c>
    </row>
    <row r="996" spans="1:13" x14ac:dyDescent="0.25">
      <c r="A996" s="142" t="str">
        <f>_xlfn.IFNA(VLOOKUP(B996,Stammdaten!$A$17:$B$300,2,FALSE),"")</f>
        <v/>
      </c>
      <c r="B996" s="125" t="str">
        <f>IF(Beladung!B996="","",Beladung!B996)</f>
        <v/>
      </c>
      <c r="C996" s="124" t="str">
        <f>IF(Beladung!C996="","",Beladung!C996)</f>
        <v/>
      </c>
      <c r="D996" s="87" t="str">
        <f>IF(ISBLANK(Beladung!B996),"",SUMIFS(Beladung!$D$17:$D$300,Beladung!$B$17:$B$300,B996))</f>
        <v/>
      </c>
      <c r="E996" s="66" t="str">
        <f>IF(ISBLANK(Beladung!B996),"",Beladung!D996)</f>
        <v/>
      </c>
      <c r="F996" s="88" t="str">
        <f>IF(ISBLANK(Beladung!B996),"",SUMIFS(Beladung!$F$17:$F$1001,Beladung!$B$17:$B$1001,'Ergebnis (detailliert)'!B996))</f>
        <v/>
      </c>
      <c r="G996" s="67" t="str">
        <f>IF(ISBLANK(Beladung!B996),"",Beladung!F996)</f>
        <v/>
      </c>
      <c r="H996" s="88" t="str">
        <f>IF(ISBLANK(Beladung!B996),"",SUMIFS(Entladung!$D$17:$D$1001,Entladung!$B$17:$B$1001,'Ergebnis (detailliert)'!B996))</f>
        <v/>
      </c>
      <c r="I996" s="89" t="str">
        <f>IF(ISBLANK(Entladung!B996),"",Entladung!D996)</f>
        <v/>
      </c>
      <c r="J996" s="88" t="str">
        <f>IF(ISBLANK(Beladung!B996),"",SUMIFS(Entladung!$F$17:$F$1001,Entladung!$B$17:$B$1001,'Ergebnis (detailliert)'!$B$17:$B$300))</f>
        <v/>
      </c>
      <c r="K996" s="13" t="str">
        <f>IFERROR(IF(B996="","",J996*'Ergebnis (detailliert)'!G996/'Ergebnis (detailliert)'!F996),0)</f>
        <v/>
      </c>
      <c r="L996" s="56" t="str">
        <f t="shared" si="15"/>
        <v/>
      </c>
      <c r="M996" s="57" t="str">
        <f>IF(B996="","",IF(LOOKUP(B996,Stammdaten!$A$17:$A$1001,Stammdaten!$G$17:$G$1001)="Nein",0,IF(ISBLANK(Beladung!B996),"",ROUND(MIN(G996,K996)*-1,2))))</f>
        <v/>
      </c>
    </row>
    <row r="997" spans="1:13" x14ac:dyDescent="0.25">
      <c r="A997" s="142" t="str">
        <f>_xlfn.IFNA(VLOOKUP(B997,Stammdaten!$A$17:$B$300,2,FALSE),"")</f>
        <v/>
      </c>
      <c r="B997" s="125" t="str">
        <f>IF(Beladung!B997="","",Beladung!B997)</f>
        <v/>
      </c>
      <c r="C997" s="124" t="str">
        <f>IF(Beladung!C997="","",Beladung!C997)</f>
        <v/>
      </c>
      <c r="D997" s="87" t="str">
        <f>IF(ISBLANK(Beladung!B997),"",SUMIFS(Beladung!$D$17:$D$300,Beladung!$B$17:$B$300,B997))</f>
        <v/>
      </c>
      <c r="E997" s="66" t="str">
        <f>IF(ISBLANK(Beladung!B997),"",Beladung!D997)</f>
        <v/>
      </c>
      <c r="F997" s="88" t="str">
        <f>IF(ISBLANK(Beladung!B997),"",SUMIFS(Beladung!$F$17:$F$1001,Beladung!$B$17:$B$1001,'Ergebnis (detailliert)'!B997))</f>
        <v/>
      </c>
      <c r="G997" s="67" t="str">
        <f>IF(ISBLANK(Beladung!B997),"",Beladung!F997)</f>
        <v/>
      </c>
      <c r="H997" s="88" t="str">
        <f>IF(ISBLANK(Beladung!B997),"",SUMIFS(Entladung!$D$17:$D$1001,Entladung!$B$17:$B$1001,'Ergebnis (detailliert)'!B997))</f>
        <v/>
      </c>
      <c r="I997" s="89" t="str">
        <f>IF(ISBLANK(Entladung!B997),"",Entladung!D997)</f>
        <v/>
      </c>
      <c r="J997" s="88" t="str">
        <f>IF(ISBLANK(Beladung!B997),"",SUMIFS(Entladung!$F$17:$F$1001,Entladung!$B$17:$B$1001,'Ergebnis (detailliert)'!$B$17:$B$300))</f>
        <v/>
      </c>
      <c r="K997" s="13" t="str">
        <f>IFERROR(IF(B997="","",J997*'Ergebnis (detailliert)'!G997/'Ergebnis (detailliert)'!F997),0)</f>
        <v/>
      </c>
      <c r="L997" s="56" t="str">
        <f t="shared" si="15"/>
        <v/>
      </c>
      <c r="M997" s="57" t="str">
        <f>IF(B997="","",IF(LOOKUP(B997,Stammdaten!$A$17:$A$1001,Stammdaten!$G$17:$G$1001)="Nein",0,IF(ISBLANK(Beladung!B997),"",ROUND(MIN(G997,K997)*-1,2))))</f>
        <v/>
      </c>
    </row>
    <row r="998" spans="1:13" x14ac:dyDescent="0.25">
      <c r="A998" s="142" t="str">
        <f>_xlfn.IFNA(VLOOKUP(B998,Stammdaten!$A$17:$B$300,2,FALSE),"")</f>
        <v/>
      </c>
      <c r="B998" s="125" t="str">
        <f>IF(Beladung!B998="","",Beladung!B998)</f>
        <v/>
      </c>
      <c r="C998" s="124" t="str">
        <f>IF(Beladung!C998="","",Beladung!C998)</f>
        <v/>
      </c>
      <c r="D998" s="87" t="str">
        <f>IF(ISBLANK(Beladung!B998),"",SUMIFS(Beladung!$D$17:$D$300,Beladung!$B$17:$B$300,B998))</f>
        <v/>
      </c>
      <c r="E998" s="66" t="str">
        <f>IF(ISBLANK(Beladung!B998),"",Beladung!D998)</f>
        <v/>
      </c>
      <c r="F998" s="88" t="str">
        <f>IF(ISBLANK(Beladung!B998),"",SUMIFS(Beladung!$F$17:$F$1001,Beladung!$B$17:$B$1001,'Ergebnis (detailliert)'!B998))</f>
        <v/>
      </c>
      <c r="G998" s="67" t="str">
        <f>IF(ISBLANK(Beladung!B998),"",Beladung!F998)</f>
        <v/>
      </c>
      <c r="H998" s="88" t="str">
        <f>IF(ISBLANK(Beladung!B998),"",SUMIFS(Entladung!$D$17:$D$1001,Entladung!$B$17:$B$1001,'Ergebnis (detailliert)'!B998))</f>
        <v/>
      </c>
      <c r="I998" s="89" t="str">
        <f>IF(ISBLANK(Entladung!B998),"",Entladung!D998)</f>
        <v/>
      </c>
      <c r="J998" s="88" t="str">
        <f>IF(ISBLANK(Beladung!B998),"",SUMIFS(Entladung!$F$17:$F$1001,Entladung!$B$17:$B$1001,'Ergebnis (detailliert)'!$B$17:$B$300))</f>
        <v/>
      </c>
      <c r="K998" s="13" t="str">
        <f>IFERROR(IF(B998="","",J998*'Ergebnis (detailliert)'!G998/'Ergebnis (detailliert)'!F998),0)</f>
        <v/>
      </c>
      <c r="L998" s="56" t="str">
        <f t="shared" si="15"/>
        <v/>
      </c>
      <c r="M998" s="57" t="str">
        <f>IF(B998="","",IF(LOOKUP(B998,Stammdaten!$A$17:$A$1001,Stammdaten!$G$17:$G$1001)="Nein",0,IF(ISBLANK(Beladung!B998),"",ROUND(MIN(G998,K998)*-1,2))))</f>
        <v/>
      </c>
    </row>
    <row r="999" spans="1:13" x14ac:dyDescent="0.25">
      <c r="A999" s="142" t="str">
        <f>_xlfn.IFNA(VLOOKUP(B999,Stammdaten!$A$17:$B$300,2,FALSE),"")</f>
        <v/>
      </c>
      <c r="B999" s="125" t="str">
        <f>IF(Beladung!B999="","",Beladung!B999)</f>
        <v/>
      </c>
      <c r="C999" s="124" t="str">
        <f>IF(Beladung!C999="","",Beladung!C999)</f>
        <v/>
      </c>
      <c r="D999" s="87" t="str">
        <f>IF(ISBLANK(Beladung!B999),"",SUMIFS(Beladung!$D$17:$D$300,Beladung!$B$17:$B$300,B999))</f>
        <v/>
      </c>
      <c r="E999" s="66" t="str">
        <f>IF(ISBLANK(Beladung!B999),"",Beladung!D999)</f>
        <v/>
      </c>
      <c r="F999" s="88" t="str">
        <f>IF(ISBLANK(Beladung!B999),"",SUMIFS(Beladung!$F$17:$F$1001,Beladung!$B$17:$B$1001,'Ergebnis (detailliert)'!B999))</f>
        <v/>
      </c>
      <c r="G999" s="67" t="str">
        <f>IF(ISBLANK(Beladung!B999),"",Beladung!F999)</f>
        <v/>
      </c>
      <c r="H999" s="88" t="str">
        <f>IF(ISBLANK(Beladung!B999),"",SUMIFS(Entladung!$D$17:$D$1001,Entladung!$B$17:$B$1001,'Ergebnis (detailliert)'!B999))</f>
        <v/>
      </c>
      <c r="I999" s="89" t="str">
        <f>IF(ISBLANK(Entladung!B999),"",Entladung!D999)</f>
        <v/>
      </c>
      <c r="J999" s="88" t="str">
        <f>IF(ISBLANK(Beladung!B999),"",SUMIFS(Entladung!$F$17:$F$1001,Entladung!$B$17:$B$1001,'Ergebnis (detailliert)'!$B$17:$B$300))</f>
        <v/>
      </c>
      <c r="K999" s="13" t="str">
        <f>IFERROR(IF(B999="","",J999*'Ergebnis (detailliert)'!G999/'Ergebnis (detailliert)'!F999),0)</f>
        <v/>
      </c>
      <c r="L999" s="56" t="str">
        <f t="shared" si="15"/>
        <v/>
      </c>
      <c r="M999" s="57" t="str">
        <f>IF(B999="","",IF(LOOKUP(B999,Stammdaten!$A$17:$A$1001,Stammdaten!$G$17:$G$1001)="Nein",0,IF(ISBLANK(Beladung!B999),"",ROUND(MIN(G999,K999)*-1,2))))</f>
        <v/>
      </c>
    </row>
    <row r="1000" spans="1:13" x14ac:dyDescent="0.25">
      <c r="A1000" s="142" t="str">
        <f>_xlfn.IFNA(VLOOKUP(B1000,Stammdaten!$A$17:$B$300,2,FALSE),"")</f>
        <v/>
      </c>
      <c r="B1000" s="125" t="str">
        <f>IF(Beladung!B1000="","",Beladung!B1000)</f>
        <v/>
      </c>
      <c r="C1000" s="124" t="str">
        <f>IF(Beladung!C1000="","",Beladung!C1000)</f>
        <v/>
      </c>
      <c r="D1000" s="87" t="str">
        <f>IF(ISBLANK(Beladung!B1000),"",SUMIFS(Beladung!$D$17:$D$300,Beladung!$B$17:$B$300,B1000))</f>
        <v/>
      </c>
      <c r="E1000" s="66" t="str">
        <f>IF(ISBLANK(Beladung!B1000),"",Beladung!D1000)</f>
        <v/>
      </c>
      <c r="F1000" s="88" t="str">
        <f>IF(ISBLANK(Beladung!B1000),"",SUMIFS(Beladung!$F$17:$F$1001,Beladung!$B$17:$B$1001,'Ergebnis (detailliert)'!B1000))</f>
        <v/>
      </c>
      <c r="G1000" s="67" t="str">
        <f>IF(ISBLANK(Beladung!B1000),"",Beladung!F1000)</f>
        <v/>
      </c>
      <c r="H1000" s="88" t="str">
        <f>IF(ISBLANK(Beladung!B1000),"",SUMIFS(Entladung!$D$17:$D$1001,Entladung!$B$17:$B$1001,'Ergebnis (detailliert)'!B1000))</f>
        <v/>
      </c>
      <c r="I1000" s="89" t="str">
        <f>IF(ISBLANK(Entladung!B1000),"",Entladung!D1000)</f>
        <v/>
      </c>
      <c r="J1000" s="88" t="str">
        <f>IF(ISBLANK(Beladung!B1000),"",SUMIFS(Entladung!$F$17:$F$1001,Entladung!$B$17:$B$1001,'Ergebnis (detailliert)'!$B$17:$B$300))</f>
        <v/>
      </c>
      <c r="K1000" s="13" t="str">
        <f>IFERROR(IF(B1000="","",J1000*'Ergebnis (detailliert)'!G1000/'Ergebnis (detailliert)'!F1000),0)</f>
        <v/>
      </c>
      <c r="L1000" s="56" t="str">
        <f t="shared" si="15"/>
        <v/>
      </c>
      <c r="M1000" s="57" t="str">
        <f>IF(B1000="","",IF(LOOKUP(B1000,Stammdaten!$A$17:$A$1001,Stammdaten!$G$17:$G$1001)="Nein",0,IF(ISBLANK(Beladung!B1000),"",ROUND(MIN(G1000,K1000)*-1,2))))</f>
        <v/>
      </c>
    </row>
    <row r="1001" spans="1:13" ht="14.4" thickBot="1" x14ac:dyDescent="0.3">
      <c r="A1001" s="143" t="str">
        <f>_xlfn.IFNA(VLOOKUP(B1001,Stammdaten!$A$17:$B$300,2,FALSE),"")</f>
        <v/>
      </c>
      <c r="B1001" s="128" t="str">
        <f>IF(Beladung!B1001="","",Beladung!B1001)</f>
        <v/>
      </c>
      <c r="C1001" s="129" t="str">
        <f>IF(Beladung!C1001="","",Beladung!C1001)</f>
        <v/>
      </c>
      <c r="D1001" s="87" t="str">
        <f>IF(ISBLANK(Beladung!B1001),"",SUMIFS(Beladung!$D$17:$D$300,Beladung!$B$17:$B$300,B1001))</f>
        <v/>
      </c>
      <c r="E1001" s="66" t="str">
        <f>IF(ISBLANK(Beladung!B1001),"",Beladung!D1001)</f>
        <v/>
      </c>
      <c r="F1001" s="88" t="str">
        <f>IF(ISBLANK(Beladung!B1001),"",SUMIFS(Beladung!$F$17:$F$1001,Beladung!$B$17:$B$1001,'Ergebnis (detailliert)'!B1001))</f>
        <v/>
      </c>
      <c r="G1001" s="67" t="str">
        <f>IF(ISBLANK(Beladung!B1001),"",Beladung!F1001)</f>
        <v/>
      </c>
      <c r="H1001" s="88" t="str">
        <f>IF(ISBLANK(Beladung!B1001),"",SUMIFS(Entladung!$D$17:$D$1001,Entladung!$B$17:$B$1001,'Ergebnis (detailliert)'!B1001))</f>
        <v/>
      </c>
      <c r="I1001" s="89" t="str">
        <f>IF(ISBLANK(Entladung!B1001),"",Entladung!D1001)</f>
        <v/>
      </c>
      <c r="J1001" s="88" t="str">
        <f>IF(ISBLANK(Beladung!B1001),"",SUMIFS(Entladung!$F$17:$F$1001,Entladung!$B$17:$B$1001,'Ergebnis (detailliert)'!$B$17:$B$300))</f>
        <v/>
      </c>
      <c r="K1001" s="13" t="str">
        <f>IFERROR(IF(B1001="","",J1001*'Ergebnis (detailliert)'!G1001/'Ergebnis (detailliert)'!F1001),0)</f>
        <v/>
      </c>
      <c r="L1001" s="56" t="str">
        <f t="shared" si="15"/>
        <v/>
      </c>
      <c r="M1001" s="57" t="str">
        <f>IF(B1001="","",IF(LOOKUP(B1001,Stammdaten!$A$17:$A$1001,Stammdaten!$G$17:$G$1001)="Nein",0,IF(ISBLANK(Beladung!B1001),"",ROUND(MIN(G1001,K1001)*-1,2))))</f>
        <v/>
      </c>
    </row>
  </sheetData>
  <sheetProtection algorithmName="SHA-512" hashValue="FKM73N00cy7YpfFJ7T/JhXVkASgMn3u0c8GBVEPqrZ3EI0+BN7kGDeD7ATvOzs1TUoPJVdXQta8awzAiHrP2Gw==" saltValue="OndOUydpS+Qu6469pAKHdg==" spinCount="100000" sheet="1" selectLockedCells="1"/>
  <mergeCells count="6">
    <mergeCell ref="A14:B14"/>
    <mergeCell ref="L14:M14"/>
    <mergeCell ref="H14:I14"/>
    <mergeCell ref="J14:K14"/>
    <mergeCell ref="D14:E14"/>
    <mergeCell ref="F14:G14"/>
  </mergeCells>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L286"/>
  <sheetViews>
    <sheetView workbookViewId="0">
      <selection activeCell="G4" sqref="G4"/>
    </sheetView>
  </sheetViews>
  <sheetFormatPr baseColWidth="10" defaultRowHeight="13.8" x14ac:dyDescent="0.25"/>
  <cols>
    <col min="1" max="1" width="34.69921875" customWidth="1"/>
    <col min="2" max="2" width="6.09765625" customWidth="1"/>
    <col min="3" max="3" width="27.296875" customWidth="1"/>
    <col min="4" max="4" width="11" customWidth="1"/>
    <col min="5" max="5" width="17.69921875" customWidth="1"/>
    <col min="7" max="7" width="11.5"/>
    <col min="8" max="8" width="22.69921875" customWidth="1"/>
    <col min="10" max="10" width="40.296875" customWidth="1"/>
    <col min="11" max="11" width="37.19921875" bestFit="1" customWidth="1"/>
  </cols>
  <sheetData>
    <row r="1" spans="1:12" ht="27.6" x14ac:dyDescent="0.25">
      <c r="A1" t="s">
        <v>56</v>
      </c>
      <c r="B1" t="s">
        <v>7</v>
      </c>
      <c r="C1" t="s">
        <v>15</v>
      </c>
      <c r="E1" t="s">
        <v>58</v>
      </c>
      <c r="F1">
        <v>2023</v>
      </c>
      <c r="G1">
        <v>0.35699999999999998</v>
      </c>
      <c r="H1" t="s">
        <v>56</v>
      </c>
      <c r="J1" s="3" t="s">
        <v>59</v>
      </c>
      <c r="K1" s="1" t="str">
        <f>"Beladung aus dem Netz der "&amp;Stammdaten!F3</f>
        <v xml:space="preserve">Beladung aus dem Netz der </v>
      </c>
      <c r="L1" s="1"/>
    </row>
    <row r="2" spans="1:12" x14ac:dyDescent="0.25">
      <c r="A2" t="s">
        <v>50</v>
      </c>
      <c r="B2" t="s">
        <v>8</v>
      </c>
      <c r="C2" t="s">
        <v>16</v>
      </c>
      <c r="F2">
        <v>2024</v>
      </c>
      <c r="G2">
        <v>0.27500000000000002</v>
      </c>
      <c r="H2" t="s">
        <v>50</v>
      </c>
      <c r="J2" s="2">
        <v>1.1000000000000001</v>
      </c>
      <c r="K2" s="1" t="s">
        <v>67</v>
      </c>
    </row>
    <row r="3" spans="1:12" x14ac:dyDescent="0.25">
      <c r="A3" s="90" t="s">
        <v>70</v>
      </c>
      <c r="C3" t="s">
        <v>17</v>
      </c>
      <c r="E3" t="s">
        <v>19</v>
      </c>
      <c r="F3">
        <v>2025</v>
      </c>
      <c r="G3" s="72">
        <v>0.27700000000000002</v>
      </c>
      <c r="H3" t="s">
        <v>57</v>
      </c>
      <c r="K3" s="1" t="s">
        <v>63</v>
      </c>
    </row>
    <row r="4" spans="1:12" x14ac:dyDescent="0.25">
      <c r="C4" t="s">
        <v>18</v>
      </c>
      <c r="E4" t="s">
        <v>20</v>
      </c>
      <c r="K4" s="1" t="str">
        <f>IF(Q4="","",IF(Q4=Stammdaten!#REF!,Q4,IF(Q4=Stammdaten!#REF!,Q4,"Beladung aus dem Netz der "&amp;Q4)))</f>
        <v/>
      </c>
    </row>
    <row r="5" spans="1:12" x14ac:dyDescent="0.25">
      <c r="E5" t="s">
        <v>21</v>
      </c>
      <c r="K5" s="1" t="str">
        <f>IF(Q5="","",IF(Q5=Stammdaten!#REF!,Q5,IF(Q5=Stammdaten!#REF!,Q5,"Beladung aus dem Netz der "&amp;Q5)))</f>
        <v/>
      </c>
    </row>
    <row r="6" spans="1:12" x14ac:dyDescent="0.25">
      <c r="E6" t="s">
        <v>22</v>
      </c>
      <c r="K6" s="1" t="str">
        <f>IF(Q6="","",IF(Q6=Stammdaten!#REF!,Q6,IF(Q6=Stammdaten!#REF!,Q6,"Beladung aus dem Netz der "&amp;Q6)))</f>
        <v/>
      </c>
    </row>
    <row r="7" spans="1:12" x14ac:dyDescent="0.25">
      <c r="A7" t="s">
        <v>80</v>
      </c>
      <c r="E7" t="s">
        <v>23</v>
      </c>
      <c r="K7" s="1" t="str">
        <f>IF(Q7="","",IF(Q7=Stammdaten!#REF!,Q7,IF(Q7=Stammdaten!#REF!,Q7,"Beladung aus dem Netz der "&amp;Q7)))</f>
        <v/>
      </c>
    </row>
    <row r="8" spans="1:12" x14ac:dyDescent="0.25">
      <c r="A8" t="s">
        <v>81</v>
      </c>
      <c r="E8" t="s">
        <v>24</v>
      </c>
      <c r="K8" s="1" t="str">
        <f>IF(Q8="","",IF(Q8=Stammdaten!#REF!,Q8,IF(Q8=Stammdaten!#REF!,Q8,"Beladung aus dem Netz der "&amp;Q8)))</f>
        <v/>
      </c>
    </row>
    <row r="9" spans="1:12" x14ac:dyDescent="0.25">
      <c r="E9" t="s">
        <v>25</v>
      </c>
      <c r="K9" s="1" t="str">
        <f>IF(Q9="","",IF(Q9=Stammdaten!#REF!,Q9,IF(Q9=Stammdaten!#REF!,Q9,"Beladung aus dem Netz der "&amp;Q9)))</f>
        <v/>
      </c>
    </row>
    <row r="10" spans="1:12" x14ac:dyDescent="0.25">
      <c r="E10" t="s">
        <v>26</v>
      </c>
      <c r="K10" s="1" t="str">
        <f>IF(Q10="","",IF(Q10=Stammdaten!#REF!,Q10,IF(Q10=Stammdaten!#REF!,Q10,"Beladung aus dem Netz der "&amp;Q10)))</f>
        <v/>
      </c>
    </row>
    <row r="11" spans="1:12" x14ac:dyDescent="0.25">
      <c r="E11" t="s">
        <v>27</v>
      </c>
      <c r="K11" s="1" t="str">
        <f>IF(Q11="","",IF(Q11=Stammdaten!#REF!,Q11,IF(Q11=Stammdaten!#REF!,Q11,"Beladung aus dem Netz der "&amp;Q11)))</f>
        <v/>
      </c>
    </row>
    <row r="12" spans="1:12" x14ac:dyDescent="0.25">
      <c r="E12" t="s">
        <v>28</v>
      </c>
      <c r="K12" s="1" t="str">
        <f>IF(Q12="","",IF(Q12=Stammdaten!#REF!,Q12,IF(Q12=Stammdaten!#REF!,Q12,"Beladung aus dem Netz der "&amp;Q12)))</f>
        <v/>
      </c>
    </row>
    <row r="13" spans="1:12" x14ac:dyDescent="0.25">
      <c r="E13" t="s">
        <v>29</v>
      </c>
      <c r="K13" s="1" t="str">
        <f>IF(Q13="","",IF(Q13=Stammdaten!#REF!,Q13,IF(Q13=Stammdaten!#REF!,Q13,"Beladung aus dem Netz der "&amp;Q13)))</f>
        <v/>
      </c>
    </row>
    <row r="14" spans="1:12" x14ac:dyDescent="0.25">
      <c r="E14" t="s">
        <v>30</v>
      </c>
      <c r="K14" s="1" t="str">
        <f>IF(Q14="","",IF(Q14=Stammdaten!#REF!,Q14,IF(Q14=Stammdaten!#REF!,Q14,"Beladung aus dem Netz der "&amp;Q14)))</f>
        <v/>
      </c>
    </row>
    <row r="15" spans="1:12" x14ac:dyDescent="0.25">
      <c r="K15" s="1" t="str">
        <f>IF(Q15="","",IF(Q15=Stammdaten!#REF!,Q15,IF(Q15=Stammdaten!#REF!,Q15,"Beladung aus dem Netz der "&amp;Q15)))</f>
        <v/>
      </c>
    </row>
    <row r="16" spans="1:12" x14ac:dyDescent="0.25">
      <c r="K16" s="1" t="str">
        <f>IF(Q16="","",IF(Q16=Stammdaten!#REF!,Q16,IF(Q16=Stammdaten!#REF!,Q16,"Beladung aus dem Netz der "&amp;Q16)))</f>
        <v/>
      </c>
    </row>
    <row r="17" spans="11:11" x14ac:dyDescent="0.25">
      <c r="K17" s="1" t="str">
        <f>IF(Q17="","",IF(Q17=Stammdaten!#REF!,Q17,IF(Q17=Stammdaten!#REF!,Q17,"Beladung aus dem Netz der "&amp;Q17)))</f>
        <v/>
      </c>
    </row>
    <row r="18" spans="11:11" x14ac:dyDescent="0.25">
      <c r="K18" s="1" t="str">
        <f>IF(Q18="","",IF(Q18=Stammdaten!#REF!,Q18,IF(Q18=Stammdaten!#REF!,Q18,"Beladung aus dem Netz der "&amp;Q18)))</f>
        <v/>
      </c>
    </row>
    <row r="19" spans="11:11" x14ac:dyDescent="0.25">
      <c r="K19" s="1" t="str">
        <f>IF(Q19="","",IF(Q19=Stammdaten!#REF!,Q19,IF(Q19=Stammdaten!#REF!,Q19,"Beladung aus dem Netz der "&amp;Q19)))</f>
        <v/>
      </c>
    </row>
    <row r="20" spans="11:11" x14ac:dyDescent="0.25">
      <c r="K20" s="1" t="str">
        <f>IF(Q20="","",IF(Q20=Stammdaten!#REF!,Q20,IF(Q20=Stammdaten!#REF!,Q20,"Beladung aus dem Netz der "&amp;Q20)))</f>
        <v/>
      </c>
    </row>
    <row r="21" spans="11:11" x14ac:dyDescent="0.25">
      <c r="K21" s="1" t="str">
        <f>IF(Q21="","",IF(Q21=Stammdaten!#REF!,Q21,IF(Q21=Stammdaten!#REF!,Q21,"Beladung aus dem Netz der "&amp;Q21)))</f>
        <v/>
      </c>
    </row>
    <row r="22" spans="11:11" x14ac:dyDescent="0.25">
      <c r="K22" s="1" t="str">
        <f>IF(Q22="","",IF(Q22=Stammdaten!#REF!,Q22,IF(Q22=Stammdaten!#REF!,Q22,"Beladung aus dem Netz der "&amp;Q22)))</f>
        <v/>
      </c>
    </row>
    <row r="23" spans="11:11" x14ac:dyDescent="0.25">
      <c r="K23" s="1" t="str">
        <f>IF(Q23="","",IF(Q23=Stammdaten!#REF!,Q23,IF(Q23=Stammdaten!#REF!,Q23,"Beladung aus dem Netz der "&amp;Q23)))</f>
        <v/>
      </c>
    </row>
    <row r="24" spans="11:11" x14ac:dyDescent="0.25">
      <c r="K24" s="1" t="str">
        <f>IF(Q24="","",IF(Q24=Stammdaten!#REF!,Q24,IF(Q24=Stammdaten!#REF!,Q24,"Beladung aus dem Netz der "&amp;Q24)))</f>
        <v/>
      </c>
    </row>
    <row r="25" spans="11:11" x14ac:dyDescent="0.25">
      <c r="K25" s="1" t="str">
        <f>IF(Q25="","",IF(Q25=Stammdaten!#REF!,Q25,IF(Q25=Stammdaten!#REF!,Q25,"Beladung aus dem Netz der "&amp;Q25)))</f>
        <v/>
      </c>
    </row>
    <row r="26" spans="11:11" x14ac:dyDescent="0.25">
      <c r="K26" s="1" t="str">
        <f>IF(Q26="","",IF(Q26=Stammdaten!#REF!,Q26,IF(Q26=Stammdaten!#REF!,Q26,"Beladung aus dem Netz der "&amp;Q26)))</f>
        <v/>
      </c>
    </row>
    <row r="27" spans="11:11" x14ac:dyDescent="0.25">
      <c r="K27" s="1" t="str">
        <f>IF(Q27="","",IF(Q27=Stammdaten!#REF!,Q27,IF(Q27=Stammdaten!#REF!,Q27,"Beladung aus dem Netz der "&amp;Q27)))</f>
        <v/>
      </c>
    </row>
    <row r="28" spans="11:11" x14ac:dyDescent="0.25">
      <c r="K28" s="1" t="str">
        <f>IF(Q28="","",IF(Q28=Stammdaten!#REF!,Q28,IF(Q28=Stammdaten!#REF!,Q28,"Beladung aus dem Netz der "&amp;Q28)))</f>
        <v/>
      </c>
    </row>
    <row r="29" spans="11:11" x14ac:dyDescent="0.25">
      <c r="K29" s="1" t="str">
        <f>IF(Q29="","",IF(Q29=Stammdaten!#REF!,Q29,IF(Q29=Stammdaten!#REF!,Q29,"Beladung aus dem Netz der "&amp;Q29)))</f>
        <v/>
      </c>
    </row>
    <row r="30" spans="11:11" x14ac:dyDescent="0.25">
      <c r="K30" s="1" t="str">
        <f>IF(Q30="","",IF(Q30=Stammdaten!#REF!,Q30,IF(Q30=Stammdaten!#REF!,Q30,"Beladung aus dem Netz der "&amp;Q30)))</f>
        <v/>
      </c>
    </row>
    <row r="31" spans="11:11" x14ac:dyDescent="0.25">
      <c r="K31" s="1" t="str">
        <f>IF(Q31="","",IF(Q31=Stammdaten!#REF!,Q31,IF(Q31=Stammdaten!#REF!,Q31,"Beladung aus dem Netz der "&amp;Q31)))</f>
        <v/>
      </c>
    </row>
    <row r="32" spans="11:11" x14ac:dyDescent="0.25">
      <c r="K32" s="1" t="str">
        <f>IF(Q32="","",IF(Q32=Stammdaten!#REF!,Q32,IF(Q32=Stammdaten!#REF!,Q32,"Beladung aus dem Netz der "&amp;Q32)))</f>
        <v/>
      </c>
    </row>
    <row r="33" spans="11:11" x14ac:dyDescent="0.25">
      <c r="K33" s="1" t="str">
        <f>IF(Q33="","",IF(Q33=Stammdaten!#REF!,Q33,IF(Q33=Stammdaten!#REF!,Q33,"Beladung aus dem Netz der "&amp;Q33)))</f>
        <v/>
      </c>
    </row>
    <row r="34" spans="11:11" x14ac:dyDescent="0.25">
      <c r="K34" s="1" t="str">
        <f>IF(Q34="","",IF(Q34=Stammdaten!#REF!,Q34,IF(Q34=Stammdaten!#REF!,Q34,"Beladung aus dem Netz der "&amp;Q34)))</f>
        <v/>
      </c>
    </row>
    <row r="35" spans="11:11" x14ac:dyDescent="0.25">
      <c r="K35" s="1" t="str">
        <f>IF(Q35="","",IF(Q35=Stammdaten!#REF!,Q35,IF(Q35=Stammdaten!#REF!,Q35,"Beladung aus dem Netz der "&amp;Q35)))</f>
        <v/>
      </c>
    </row>
    <row r="36" spans="11:11" x14ac:dyDescent="0.25">
      <c r="K36" s="1" t="str">
        <f>IF(Q36="","",IF(Q36=Stammdaten!#REF!,Q36,IF(Q36=Stammdaten!#REF!,Q36,"Beladung aus dem Netz der "&amp;Q36)))</f>
        <v/>
      </c>
    </row>
    <row r="37" spans="11:11" x14ac:dyDescent="0.25">
      <c r="K37" s="1" t="str">
        <f>IF(Q37="","",IF(Q37=Stammdaten!#REF!,Q37,IF(Q37=Stammdaten!#REF!,Q37,"Beladung aus dem Netz der "&amp;Q37)))</f>
        <v/>
      </c>
    </row>
    <row r="38" spans="11:11" x14ac:dyDescent="0.25">
      <c r="K38" s="1" t="str">
        <f>IF(Q38="","",IF(Q38=Stammdaten!#REF!,Q38,IF(Q38=Stammdaten!#REF!,Q38,"Beladung aus dem Netz der "&amp;Q38)))</f>
        <v/>
      </c>
    </row>
    <row r="39" spans="11:11" x14ac:dyDescent="0.25">
      <c r="K39" s="1" t="str">
        <f>IF(Q39="","",IF(Q39=Stammdaten!#REF!,Q39,IF(Q39=Stammdaten!#REF!,Q39,"Beladung aus dem Netz der "&amp;Q39)))</f>
        <v/>
      </c>
    </row>
    <row r="40" spans="11:11" x14ac:dyDescent="0.25">
      <c r="K40" s="1" t="str">
        <f>IF(Q40="","",IF(Q40=Stammdaten!#REF!,Q40,IF(Q40=Stammdaten!#REF!,Q40,"Beladung aus dem Netz der "&amp;Q40)))</f>
        <v/>
      </c>
    </row>
    <row r="41" spans="11:11" x14ac:dyDescent="0.25">
      <c r="K41" s="1" t="str">
        <f>IF(Q41="","",IF(Q41=Stammdaten!#REF!,Q41,IF(Q41=Stammdaten!#REF!,Q41,"Beladung aus dem Netz der "&amp;Q41)))</f>
        <v/>
      </c>
    </row>
    <row r="42" spans="11:11" x14ac:dyDescent="0.25">
      <c r="K42" s="1" t="str">
        <f>IF(Q42="","",IF(Q42=Stammdaten!#REF!,Q42,IF(Q42=Stammdaten!#REF!,Q42,"Beladung aus dem Netz der "&amp;Q42)))</f>
        <v/>
      </c>
    </row>
    <row r="43" spans="11:11" x14ac:dyDescent="0.25">
      <c r="K43" s="1" t="str">
        <f>IF(Q43="","",IF(Q43=Stammdaten!#REF!,Q43,IF(Q43=Stammdaten!#REF!,Q43,"Beladung aus dem Netz der "&amp;Q43)))</f>
        <v/>
      </c>
    </row>
    <row r="44" spans="11:11" x14ac:dyDescent="0.25">
      <c r="K44" s="1" t="str">
        <f>IF(Q44="","",IF(Q44=Stammdaten!#REF!,Q44,IF(Q44=Stammdaten!#REF!,Q44,"Beladung aus dem Netz der "&amp;Q44)))</f>
        <v/>
      </c>
    </row>
    <row r="45" spans="11:11" x14ac:dyDescent="0.25">
      <c r="K45" s="1" t="str">
        <f>IF(Q45="","",IF(Q45=Stammdaten!#REF!,Q45,IF(Q45=Stammdaten!#REF!,Q45,"Beladung aus dem Netz der "&amp;Q45)))</f>
        <v/>
      </c>
    </row>
    <row r="46" spans="11:11" x14ac:dyDescent="0.25">
      <c r="K46" s="1" t="str">
        <f>IF(Q46="","",IF(Q46=Stammdaten!#REF!,Q46,IF(Q46=Stammdaten!#REF!,Q46,"Beladung aus dem Netz der "&amp;Q46)))</f>
        <v/>
      </c>
    </row>
    <row r="47" spans="11:11" x14ac:dyDescent="0.25">
      <c r="K47" s="1" t="str">
        <f>IF(Q47="","",IF(Q47=Stammdaten!#REF!,Q47,IF(Q47=Stammdaten!#REF!,Q47,"Beladung aus dem Netz der "&amp;Q47)))</f>
        <v/>
      </c>
    </row>
    <row r="48" spans="11:11" x14ac:dyDescent="0.25">
      <c r="K48" s="1" t="str">
        <f>IF(Q48="","",IF(Q48=Stammdaten!#REF!,Q48,IF(Q48=Stammdaten!#REF!,Q48,"Beladung aus dem Netz der "&amp;Q48)))</f>
        <v/>
      </c>
    </row>
    <row r="49" spans="11:11" x14ac:dyDescent="0.25">
      <c r="K49" s="1" t="str">
        <f>IF(Q49="","",IF(Q49=Stammdaten!#REF!,Q49,IF(Q49=Stammdaten!#REF!,Q49,"Beladung aus dem Netz der "&amp;Q49)))</f>
        <v/>
      </c>
    </row>
    <row r="50" spans="11:11" x14ac:dyDescent="0.25">
      <c r="K50" s="1" t="str">
        <f>IF(Q50="","",IF(Q50=Stammdaten!#REF!,Q50,IF(Q50=Stammdaten!#REF!,Q50,"Beladung aus dem Netz der "&amp;Q50)))</f>
        <v/>
      </c>
    </row>
    <row r="51" spans="11:11" x14ac:dyDescent="0.25">
      <c r="K51" s="1" t="str">
        <f>IF(Q51="","",IF(Q51=Stammdaten!#REF!,Q51,IF(Q51=Stammdaten!#REF!,Q51,"Beladung aus dem Netz der "&amp;Q51)))</f>
        <v/>
      </c>
    </row>
    <row r="52" spans="11:11" x14ac:dyDescent="0.25">
      <c r="K52" s="1" t="str">
        <f>IF(Q52="","",IF(Q52=Stammdaten!#REF!,Q52,IF(Q52=Stammdaten!#REF!,Q52,"Beladung aus dem Netz der "&amp;Q52)))</f>
        <v/>
      </c>
    </row>
    <row r="53" spans="11:11" x14ac:dyDescent="0.25">
      <c r="K53" s="1" t="str">
        <f>IF(Q53="","",IF(Q53=Stammdaten!#REF!,Q53,IF(Q53=Stammdaten!#REF!,Q53,"Beladung aus dem Netz der "&amp;Q53)))</f>
        <v/>
      </c>
    </row>
    <row r="54" spans="11:11" x14ac:dyDescent="0.25">
      <c r="K54" s="1" t="str">
        <f>IF(Q54="","",IF(Q54=Stammdaten!#REF!,Q54,IF(Q54=Stammdaten!#REF!,Q54,"Beladung aus dem Netz der "&amp;Q54)))</f>
        <v/>
      </c>
    </row>
    <row r="55" spans="11:11" x14ac:dyDescent="0.25">
      <c r="K55" s="1" t="str">
        <f>IF(Q55="","",IF(Q55=Stammdaten!#REF!,Q55,IF(Q55=Stammdaten!#REF!,Q55,"Beladung aus dem Netz der "&amp;Q55)))</f>
        <v/>
      </c>
    </row>
    <row r="56" spans="11:11" x14ac:dyDescent="0.25">
      <c r="K56" s="1" t="str">
        <f>IF(Q56="","",IF(Q56=Stammdaten!#REF!,Q56,IF(Q56=Stammdaten!#REF!,Q56,"Beladung aus dem Netz der "&amp;Q56)))</f>
        <v/>
      </c>
    </row>
    <row r="57" spans="11:11" x14ac:dyDescent="0.25">
      <c r="K57" s="1" t="str">
        <f>IF(Q57="","",IF(Q57=Stammdaten!#REF!,Q57,IF(Q57=Stammdaten!#REF!,Q57,"Beladung aus dem Netz der "&amp;Q57)))</f>
        <v/>
      </c>
    </row>
    <row r="58" spans="11:11" x14ac:dyDescent="0.25">
      <c r="K58" s="1" t="str">
        <f>IF(Q58="","",IF(Q58=Stammdaten!#REF!,Q58,IF(Q58=Stammdaten!#REF!,Q58,"Beladung aus dem Netz der "&amp;Q58)))</f>
        <v/>
      </c>
    </row>
    <row r="59" spans="11:11" x14ac:dyDescent="0.25">
      <c r="K59" s="1" t="str">
        <f>IF(Q59="","",IF(Q59=Stammdaten!#REF!,Q59,IF(Q59=Stammdaten!#REF!,Q59,"Beladung aus dem Netz der "&amp;Q59)))</f>
        <v/>
      </c>
    </row>
    <row r="60" spans="11:11" x14ac:dyDescent="0.25">
      <c r="K60" s="1" t="str">
        <f>IF(Q60="","",IF(Q60=Stammdaten!#REF!,Q60,IF(Q60=Stammdaten!#REF!,Q60,"Beladung aus dem Netz der "&amp;Q60)))</f>
        <v/>
      </c>
    </row>
    <row r="61" spans="11:11" x14ac:dyDescent="0.25">
      <c r="K61" s="1" t="str">
        <f>IF(Q61="","",IF(Q61=Stammdaten!#REF!,Q61,IF(Q61=Stammdaten!#REF!,Q61,"Beladung aus dem Netz der "&amp;Q61)))</f>
        <v/>
      </c>
    </row>
    <row r="62" spans="11:11" x14ac:dyDescent="0.25">
      <c r="K62" s="1" t="str">
        <f>IF(Q62="","",IF(Q62=Stammdaten!#REF!,Q62,IF(Q62=Stammdaten!#REF!,Q62,"Beladung aus dem Netz der "&amp;Q62)))</f>
        <v/>
      </c>
    </row>
    <row r="63" spans="11:11" x14ac:dyDescent="0.25">
      <c r="K63" s="1" t="str">
        <f>IF(Q63="","",IF(Q63=Stammdaten!#REF!,Q63,IF(Q63=Stammdaten!#REF!,Q63,"Beladung aus dem Netz der "&amp;Q63)))</f>
        <v/>
      </c>
    </row>
    <row r="64" spans="11:11" x14ac:dyDescent="0.25">
      <c r="K64" s="1" t="str">
        <f>IF(Q64="","",IF(Q64=Stammdaten!#REF!,Q64,IF(Q64=Stammdaten!#REF!,Q64,"Beladung aus dem Netz der "&amp;Q64)))</f>
        <v/>
      </c>
    </row>
    <row r="65" spans="11:11" x14ac:dyDescent="0.25">
      <c r="K65" s="1" t="str">
        <f>IF(Q65="","",IF(Q65=Stammdaten!#REF!,Q65,IF(Q65=Stammdaten!#REF!,Q65,"Beladung aus dem Netz der "&amp;Q65)))</f>
        <v/>
      </c>
    </row>
    <row r="66" spans="11:11" x14ac:dyDescent="0.25">
      <c r="K66" s="1" t="str">
        <f>IF(Q66="","",IF(Q66=Stammdaten!#REF!,Q66,IF(Q66=Stammdaten!#REF!,Q66,"Beladung aus dem Netz der "&amp;Q66)))</f>
        <v/>
      </c>
    </row>
    <row r="67" spans="11:11" x14ac:dyDescent="0.25">
      <c r="K67" s="1" t="str">
        <f>IF(Q67="","",IF(Q67=Stammdaten!#REF!,Q67,IF(Q67=Stammdaten!#REF!,Q67,"Beladung aus dem Netz der "&amp;Q67)))</f>
        <v/>
      </c>
    </row>
    <row r="68" spans="11:11" x14ac:dyDescent="0.25">
      <c r="K68" s="1" t="str">
        <f>IF(Q68="","",IF(Q68=Stammdaten!#REF!,Q68,IF(Q68=Stammdaten!#REF!,Q68,"Beladung aus dem Netz der "&amp;Q68)))</f>
        <v/>
      </c>
    </row>
    <row r="69" spans="11:11" x14ac:dyDescent="0.25">
      <c r="K69" s="1" t="str">
        <f>IF(Q69="","",IF(Q69=Stammdaten!#REF!,Q69,IF(Q69=Stammdaten!#REF!,Q69,"Beladung aus dem Netz der "&amp;Q69)))</f>
        <v/>
      </c>
    </row>
    <row r="70" spans="11:11" x14ac:dyDescent="0.25">
      <c r="K70" s="1" t="str">
        <f>IF(Q70="","",IF(Q70=Stammdaten!#REF!,Q70,IF(Q70=Stammdaten!#REF!,Q70,"Beladung aus dem Netz der "&amp;Q70)))</f>
        <v/>
      </c>
    </row>
    <row r="71" spans="11:11" x14ac:dyDescent="0.25">
      <c r="K71" s="1" t="str">
        <f>IF(Q71="","",IF(Q71=Stammdaten!#REF!,Q71,IF(Q71=Stammdaten!#REF!,Q71,"Beladung aus dem Netz der "&amp;Q71)))</f>
        <v/>
      </c>
    </row>
    <row r="72" spans="11:11" x14ac:dyDescent="0.25">
      <c r="K72" s="1" t="str">
        <f>IF(Q72="","",IF(Q72=Stammdaten!#REF!,Q72,IF(Q72=Stammdaten!#REF!,Q72,"Beladung aus dem Netz der "&amp;Q72)))</f>
        <v/>
      </c>
    </row>
    <row r="73" spans="11:11" x14ac:dyDescent="0.25">
      <c r="K73" s="1" t="str">
        <f>IF(Q73="","",IF(Q73=Stammdaten!#REF!,Q73,IF(Q73=Stammdaten!#REF!,Q73,"Beladung aus dem Netz der "&amp;Q73)))</f>
        <v/>
      </c>
    </row>
    <row r="74" spans="11:11" x14ac:dyDescent="0.25">
      <c r="K74" s="1" t="str">
        <f>IF(Q74="","",IF(Q74=Stammdaten!#REF!,Q74,IF(Q74=Stammdaten!#REF!,Q74,"Beladung aus dem Netz der "&amp;Q74)))</f>
        <v/>
      </c>
    </row>
    <row r="75" spans="11:11" x14ac:dyDescent="0.25">
      <c r="K75" s="1" t="str">
        <f>IF(Q75="","",IF(Q75=Stammdaten!#REF!,Q75,IF(Q75=Stammdaten!#REF!,Q75,"Beladung aus dem Netz der "&amp;Q75)))</f>
        <v/>
      </c>
    </row>
    <row r="76" spans="11:11" x14ac:dyDescent="0.25">
      <c r="K76" s="1" t="str">
        <f>IF(Q76="","",IF(Q76=Stammdaten!#REF!,Q76,IF(Q76=Stammdaten!#REF!,Q76,"Beladung aus dem Netz der "&amp;Q76)))</f>
        <v/>
      </c>
    </row>
    <row r="77" spans="11:11" x14ac:dyDescent="0.25">
      <c r="K77" s="1" t="str">
        <f>IF(Q77="","",IF(Q77=Stammdaten!#REF!,Q77,IF(Q77=Stammdaten!#REF!,Q77,"Beladung aus dem Netz der "&amp;Q77)))</f>
        <v/>
      </c>
    </row>
    <row r="78" spans="11:11" x14ac:dyDescent="0.25">
      <c r="K78" s="1" t="str">
        <f>IF(Q78="","",IF(Q78=Stammdaten!#REF!,Q78,IF(Q78=Stammdaten!#REF!,Q78,"Beladung aus dem Netz der "&amp;Q78)))</f>
        <v/>
      </c>
    </row>
    <row r="79" spans="11:11" x14ac:dyDescent="0.25">
      <c r="K79" s="1" t="str">
        <f>IF(Q79="","",IF(Q79=Stammdaten!#REF!,Q79,IF(Q79=Stammdaten!#REF!,Q79,"Beladung aus dem Netz der "&amp;Q79)))</f>
        <v/>
      </c>
    </row>
    <row r="80" spans="11:11" x14ac:dyDescent="0.25">
      <c r="K80" s="1" t="str">
        <f>IF(Q80="","",IF(Q80=Stammdaten!#REF!,Q80,IF(Q80=Stammdaten!#REF!,Q80,"Beladung aus dem Netz der "&amp;Q80)))</f>
        <v/>
      </c>
    </row>
    <row r="81" spans="11:11" x14ac:dyDescent="0.25">
      <c r="K81" s="1" t="str">
        <f>IF(Q81="","",IF(Q81=Stammdaten!#REF!,Q81,IF(Q81=Stammdaten!#REF!,Q81,"Beladung aus dem Netz der "&amp;Q81)))</f>
        <v/>
      </c>
    </row>
    <row r="82" spans="11:11" x14ac:dyDescent="0.25">
      <c r="K82" s="1" t="str">
        <f>IF(Q82="","",IF(Q82=Stammdaten!#REF!,Q82,IF(Q82=Stammdaten!#REF!,Q82,"Beladung aus dem Netz der "&amp;Q82)))</f>
        <v/>
      </c>
    </row>
    <row r="83" spans="11:11" x14ac:dyDescent="0.25">
      <c r="K83" s="1" t="str">
        <f>IF(Q83="","",IF(Q83=Stammdaten!#REF!,Q83,IF(Q83=Stammdaten!#REF!,Q83,"Beladung aus dem Netz der "&amp;Q83)))</f>
        <v/>
      </c>
    </row>
    <row r="84" spans="11:11" x14ac:dyDescent="0.25">
      <c r="K84" s="1" t="str">
        <f>IF(Q84="","",IF(Q84=Stammdaten!#REF!,Q84,IF(Q84=Stammdaten!#REF!,Q84,"Beladung aus dem Netz der "&amp;Q84)))</f>
        <v/>
      </c>
    </row>
    <row r="85" spans="11:11" x14ac:dyDescent="0.25">
      <c r="K85" s="1" t="str">
        <f>IF(Q85="","",IF(Q85=Stammdaten!#REF!,Q85,IF(Q85=Stammdaten!#REF!,Q85,"Beladung aus dem Netz der "&amp;Q85)))</f>
        <v/>
      </c>
    </row>
    <row r="86" spans="11:11" x14ac:dyDescent="0.25">
      <c r="K86" s="1" t="str">
        <f>IF(Q86="","",IF(Q86=Stammdaten!#REF!,Q86,IF(Q86=Stammdaten!#REF!,Q86,"Beladung aus dem Netz der "&amp;Q86)))</f>
        <v/>
      </c>
    </row>
    <row r="87" spans="11:11" x14ac:dyDescent="0.25">
      <c r="K87" s="1" t="str">
        <f>IF(Q87="","",IF(Q87=Stammdaten!#REF!,Q87,IF(Q87=Stammdaten!#REF!,Q87,"Beladung aus dem Netz der "&amp;Q87)))</f>
        <v/>
      </c>
    </row>
    <row r="88" spans="11:11" x14ac:dyDescent="0.25">
      <c r="K88" s="1" t="str">
        <f>IF(Q88="","",IF(Q88=Stammdaten!#REF!,Q88,IF(Q88=Stammdaten!#REF!,Q88,"Beladung aus dem Netz der "&amp;Q88)))</f>
        <v/>
      </c>
    </row>
    <row r="89" spans="11:11" x14ac:dyDescent="0.25">
      <c r="K89" s="1" t="str">
        <f>IF(Q89="","",IF(Q89=Stammdaten!#REF!,Q89,IF(Q89=Stammdaten!#REF!,Q89,"Beladung aus dem Netz der "&amp;Q89)))</f>
        <v/>
      </c>
    </row>
    <row r="90" spans="11:11" x14ac:dyDescent="0.25">
      <c r="K90" s="1" t="str">
        <f>IF(Q90="","",IF(Q90=Stammdaten!#REF!,Q90,IF(Q90=Stammdaten!#REF!,Q90,"Beladung aus dem Netz der "&amp;Q90)))</f>
        <v/>
      </c>
    </row>
    <row r="91" spans="11:11" x14ac:dyDescent="0.25">
      <c r="K91" s="1" t="str">
        <f>IF(Q91="","",IF(Q91=Stammdaten!#REF!,Q91,IF(Q91=Stammdaten!#REF!,Q91,"Beladung aus dem Netz der "&amp;Q91)))</f>
        <v/>
      </c>
    </row>
    <row r="92" spans="11:11" x14ac:dyDescent="0.25">
      <c r="K92" s="1" t="str">
        <f>IF(Q92="","",IF(Q92=Stammdaten!#REF!,Q92,IF(Q92=Stammdaten!#REF!,Q92,"Beladung aus dem Netz der "&amp;Q92)))</f>
        <v/>
      </c>
    </row>
    <row r="93" spans="11:11" x14ac:dyDescent="0.25">
      <c r="K93" s="1" t="str">
        <f>IF(Q93="","",IF(Q93=Stammdaten!#REF!,Q93,IF(Q93=Stammdaten!#REF!,Q93,"Beladung aus dem Netz der "&amp;Q93)))</f>
        <v/>
      </c>
    </row>
    <row r="94" spans="11:11" x14ac:dyDescent="0.25">
      <c r="K94" s="1" t="str">
        <f>IF(Q94="","",IF(Q94=Stammdaten!#REF!,Q94,IF(Q94=Stammdaten!#REF!,Q94,"Beladung aus dem Netz der "&amp;Q94)))</f>
        <v/>
      </c>
    </row>
    <row r="95" spans="11:11" x14ac:dyDescent="0.25">
      <c r="K95" s="1" t="str">
        <f>IF(Q95="","",IF(Q95=Stammdaten!#REF!,Q95,IF(Q95=Stammdaten!#REF!,Q95,"Beladung aus dem Netz der "&amp;Q95)))</f>
        <v/>
      </c>
    </row>
    <row r="96" spans="11:11" x14ac:dyDescent="0.25">
      <c r="K96" s="1" t="str">
        <f>IF(Q96="","",IF(Q96=Stammdaten!#REF!,Q96,IF(Q96=Stammdaten!#REF!,Q96,"Beladung aus dem Netz der "&amp;Q96)))</f>
        <v/>
      </c>
    </row>
    <row r="97" spans="11:11" x14ac:dyDescent="0.25">
      <c r="K97" s="1" t="str">
        <f>IF(Q97="","",IF(Q97=Stammdaten!#REF!,Q97,IF(Q97=Stammdaten!#REF!,Q97,"Beladung aus dem Netz der "&amp;Q97)))</f>
        <v/>
      </c>
    </row>
    <row r="98" spans="11:11" x14ac:dyDescent="0.25">
      <c r="K98" s="1" t="str">
        <f>IF(Q98="","",IF(Q98=Stammdaten!#REF!,Q98,IF(Q98=Stammdaten!#REF!,Q98,"Beladung aus dem Netz der "&amp;Q98)))</f>
        <v/>
      </c>
    </row>
    <row r="99" spans="11:11" x14ac:dyDescent="0.25">
      <c r="K99" s="1" t="str">
        <f>IF(Q99="","",IF(Q99=Stammdaten!#REF!,Q99,IF(Q99=Stammdaten!#REF!,Q99,"Beladung aus dem Netz der "&amp;Q99)))</f>
        <v/>
      </c>
    </row>
    <row r="100" spans="11:11" x14ac:dyDescent="0.25">
      <c r="K100" s="1" t="str">
        <f>IF(Q100="","",IF(Q100=Stammdaten!#REF!,Q100,IF(Q100=Stammdaten!#REF!,Q100,"Beladung aus dem Netz der "&amp;Q100)))</f>
        <v/>
      </c>
    </row>
    <row r="101" spans="11:11" x14ac:dyDescent="0.25">
      <c r="K101" s="1" t="str">
        <f>IF(Q101="","",IF(Q101=Stammdaten!#REF!,Q101,IF(Q101=Stammdaten!#REF!,Q101,"Beladung aus dem Netz der "&amp;Q101)))</f>
        <v/>
      </c>
    </row>
    <row r="102" spans="11:11" x14ac:dyDescent="0.25">
      <c r="K102" s="1" t="str">
        <f>IF(Q102="","",IF(Q102=Stammdaten!#REF!,Q102,IF(Q102=Stammdaten!#REF!,Q102,"Beladung aus dem Netz der "&amp;Q102)))</f>
        <v/>
      </c>
    </row>
    <row r="103" spans="11:11" x14ac:dyDescent="0.25">
      <c r="K103" s="1" t="str">
        <f>IF(Q103="","",IF(Q103=Stammdaten!#REF!,Q103,IF(Q103=Stammdaten!#REF!,Q103,"Beladung aus dem Netz der "&amp;Q103)))</f>
        <v/>
      </c>
    </row>
    <row r="104" spans="11:11" x14ac:dyDescent="0.25">
      <c r="K104" s="1" t="str">
        <f>IF(Q104="","",IF(Q104=Stammdaten!#REF!,Q104,IF(Q104=Stammdaten!#REF!,Q104,"Beladung aus dem Netz der "&amp;Q104)))</f>
        <v/>
      </c>
    </row>
    <row r="105" spans="11:11" x14ac:dyDescent="0.25">
      <c r="K105" s="1" t="str">
        <f>IF(Q105="","",IF(Q105=Stammdaten!#REF!,Q105,IF(Q105=Stammdaten!#REF!,Q105,"Beladung aus dem Netz der "&amp;Q105)))</f>
        <v/>
      </c>
    </row>
    <row r="106" spans="11:11" x14ac:dyDescent="0.25">
      <c r="K106" s="1" t="str">
        <f>IF(Q106="","",IF(Q106=Stammdaten!#REF!,Q106,IF(Q106=Stammdaten!#REF!,Q106,"Beladung aus dem Netz der "&amp;Q106)))</f>
        <v/>
      </c>
    </row>
    <row r="107" spans="11:11" x14ac:dyDescent="0.25">
      <c r="K107" s="1" t="str">
        <f>IF(Q107="","",IF(Q107=Stammdaten!#REF!,Q107,IF(Q107=Stammdaten!#REF!,Q107,"Beladung aus dem Netz der "&amp;Q107)))</f>
        <v/>
      </c>
    </row>
    <row r="108" spans="11:11" x14ac:dyDescent="0.25">
      <c r="K108" s="1" t="str">
        <f>IF(Q108="","",IF(Q108=Stammdaten!#REF!,Q108,IF(Q108=Stammdaten!#REF!,Q108,"Beladung aus dem Netz der "&amp;Q108)))</f>
        <v/>
      </c>
    </row>
    <row r="109" spans="11:11" x14ac:dyDescent="0.25">
      <c r="K109" s="1" t="str">
        <f>IF(Q109="","",IF(Q109=Stammdaten!#REF!,Q109,IF(Q109=Stammdaten!#REF!,Q109,"Beladung aus dem Netz der "&amp;Q109)))</f>
        <v/>
      </c>
    </row>
    <row r="110" spans="11:11" x14ac:dyDescent="0.25">
      <c r="K110" s="1" t="str">
        <f>IF(Q110="","",IF(Q110=Stammdaten!#REF!,Q110,IF(Q110=Stammdaten!#REF!,Q110,"Beladung aus dem Netz der "&amp;Q110)))</f>
        <v/>
      </c>
    </row>
    <row r="111" spans="11:11" x14ac:dyDescent="0.25">
      <c r="K111" s="1" t="str">
        <f>IF(Q111="","",IF(Q111=Stammdaten!#REF!,Q111,IF(Q111=Stammdaten!#REF!,Q111,"Beladung aus dem Netz der "&amp;Q111)))</f>
        <v/>
      </c>
    </row>
    <row r="112" spans="11:11" x14ac:dyDescent="0.25">
      <c r="K112" s="1" t="str">
        <f>IF(Q112="","",IF(Q112=Stammdaten!#REF!,Q112,IF(Q112=Stammdaten!#REF!,Q112,"Beladung aus dem Netz der "&amp;Q112)))</f>
        <v/>
      </c>
    </row>
    <row r="113" spans="11:11" x14ac:dyDescent="0.25">
      <c r="K113" s="1" t="str">
        <f>IF(Q113="","",IF(Q113=Stammdaten!#REF!,Q113,IF(Q113=Stammdaten!#REF!,Q113,"Beladung aus dem Netz der "&amp;Q113)))</f>
        <v/>
      </c>
    </row>
    <row r="114" spans="11:11" x14ac:dyDescent="0.25">
      <c r="K114" s="1" t="str">
        <f>IF(Q114="","",IF(Q114=Stammdaten!#REF!,Q114,IF(Q114=Stammdaten!#REF!,Q114,"Beladung aus dem Netz der "&amp;Q114)))</f>
        <v/>
      </c>
    </row>
    <row r="115" spans="11:11" x14ac:dyDescent="0.25">
      <c r="K115" s="1" t="str">
        <f>IF(Q115="","",IF(Q115=Stammdaten!#REF!,Q115,IF(Q115=Stammdaten!#REF!,Q115,"Beladung aus dem Netz der "&amp;Q115)))</f>
        <v/>
      </c>
    </row>
    <row r="116" spans="11:11" x14ac:dyDescent="0.25">
      <c r="K116" s="1" t="str">
        <f>IF(Q116="","",IF(Q116=Stammdaten!#REF!,Q116,IF(Q116=Stammdaten!#REF!,Q116,"Beladung aus dem Netz der "&amp;Q116)))</f>
        <v/>
      </c>
    </row>
    <row r="117" spans="11:11" x14ac:dyDescent="0.25">
      <c r="K117" s="1" t="str">
        <f>IF(Q117="","",IF(Q117=Stammdaten!#REF!,Q117,IF(Q117=Stammdaten!#REF!,Q117,"Beladung aus dem Netz der "&amp;Q117)))</f>
        <v/>
      </c>
    </row>
    <row r="118" spans="11:11" x14ac:dyDescent="0.25">
      <c r="K118" s="1" t="str">
        <f>IF(Q118="","",IF(Q118=Stammdaten!#REF!,Q118,IF(Q118=Stammdaten!#REF!,Q118,"Beladung aus dem Netz der "&amp;Q118)))</f>
        <v/>
      </c>
    </row>
    <row r="119" spans="11:11" x14ac:dyDescent="0.25">
      <c r="K119" s="1" t="str">
        <f>IF(Q119="","",IF(Q119=Stammdaten!#REF!,Q119,IF(Q119=Stammdaten!#REF!,Q119,"Beladung aus dem Netz der "&amp;Q119)))</f>
        <v/>
      </c>
    </row>
    <row r="120" spans="11:11" x14ac:dyDescent="0.25">
      <c r="K120" s="1" t="str">
        <f>IF(Q120="","",IF(Q120=Stammdaten!#REF!,Q120,IF(Q120=Stammdaten!#REF!,Q120,"Beladung aus dem Netz der "&amp;Q120)))</f>
        <v/>
      </c>
    </row>
    <row r="121" spans="11:11" x14ac:dyDescent="0.25">
      <c r="K121" s="1" t="str">
        <f>IF(Q121="","",IF(Q121=Stammdaten!#REF!,Q121,IF(Q121=Stammdaten!#REF!,Q121,"Beladung aus dem Netz der "&amp;Q121)))</f>
        <v/>
      </c>
    </row>
    <row r="122" spans="11:11" x14ac:dyDescent="0.25">
      <c r="K122" s="1" t="str">
        <f>IF(Q122="","",IF(Q122=Stammdaten!#REF!,Q122,IF(Q122=Stammdaten!#REF!,Q122,"Beladung aus dem Netz der "&amp;Q122)))</f>
        <v/>
      </c>
    </row>
    <row r="123" spans="11:11" x14ac:dyDescent="0.25">
      <c r="K123" s="1" t="str">
        <f>IF(Q123="","",IF(Q123=Stammdaten!#REF!,Q123,IF(Q123=Stammdaten!#REF!,Q123,"Beladung aus dem Netz der "&amp;Q123)))</f>
        <v/>
      </c>
    </row>
    <row r="124" spans="11:11" x14ac:dyDescent="0.25">
      <c r="K124" s="1" t="str">
        <f>IF(Q124="","",IF(Q124=Stammdaten!#REF!,Q124,IF(Q124=Stammdaten!#REF!,Q124,"Beladung aus dem Netz der "&amp;Q124)))</f>
        <v/>
      </c>
    </row>
    <row r="125" spans="11:11" x14ac:dyDescent="0.25">
      <c r="K125" s="1" t="str">
        <f>IF(Q125="","",IF(Q125=Stammdaten!#REF!,Q125,IF(Q125=Stammdaten!#REF!,Q125,"Beladung aus dem Netz der "&amp;Q125)))</f>
        <v/>
      </c>
    </row>
    <row r="126" spans="11:11" x14ac:dyDescent="0.25">
      <c r="K126" s="1" t="str">
        <f>IF(Q126="","",IF(Q126=Stammdaten!#REF!,Q126,IF(Q126=Stammdaten!#REF!,Q126,"Beladung aus dem Netz der "&amp;Q126)))</f>
        <v/>
      </c>
    </row>
    <row r="127" spans="11:11" x14ac:dyDescent="0.25">
      <c r="K127" s="1" t="str">
        <f>IF(Q127="","",IF(Q127=Stammdaten!#REF!,Q127,IF(Q127=Stammdaten!#REF!,Q127,"Beladung aus dem Netz der "&amp;Q127)))</f>
        <v/>
      </c>
    </row>
    <row r="128" spans="11:11" x14ac:dyDescent="0.25">
      <c r="K128" s="1" t="str">
        <f>IF(Q128="","",IF(Q128=Stammdaten!#REF!,Q128,IF(Q128=Stammdaten!#REF!,Q128,"Beladung aus dem Netz der "&amp;Q128)))</f>
        <v/>
      </c>
    </row>
    <row r="129" spans="11:11" x14ac:dyDescent="0.25">
      <c r="K129" s="1" t="str">
        <f>IF(Q129="","",IF(Q129=Stammdaten!#REF!,Q129,IF(Q129=Stammdaten!#REF!,Q129,"Beladung aus dem Netz der "&amp;Q129)))</f>
        <v/>
      </c>
    </row>
    <row r="130" spans="11:11" x14ac:dyDescent="0.25">
      <c r="K130" s="1" t="str">
        <f>IF(Q130="","",IF(Q130=Stammdaten!#REF!,Q130,IF(Q130=Stammdaten!#REF!,Q130,"Beladung aus dem Netz der "&amp;Q130)))</f>
        <v/>
      </c>
    </row>
    <row r="131" spans="11:11" x14ac:dyDescent="0.25">
      <c r="K131" s="1" t="str">
        <f>IF(Q131="","",IF(Q131=Stammdaten!#REF!,Q131,IF(Q131=Stammdaten!#REF!,Q131,"Beladung aus dem Netz der "&amp;Q131)))</f>
        <v/>
      </c>
    </row>
    <row r="132" spans="11:11" x14ac:dyDescent="0.25">
      <c r="K132" s="1" t="str">
        <f>IF(Q132="","",IF(Q132=Stammdaten!#REF!,Q132,IF(Q132=Stammdaten!#REF!,Q132,"Beladung aus dem Netz der "&amp;Q132)))</f>
        <v/>
      </c>
    </row>
    <row r="133" spans="11:11" x14ac:dyDescent="0.25">
      <c r="K133" s="1" t="str">
        <f>IF(Q133="","",IF(Q133=Stammdaten!#REF!,Q133,IF(Q133=Stammdaten!#REF!,Q133,"Beladung aus dem Netz der "&amp;Q133)))</f>
        <v/>
      </c>
    </row>
    <row r="134" spans="11:11" x14ac:dyDescent="0.25">
      <c r="K134" s="1" t="str">
        <f>IF(Q134="","",IF(Q134=Stammdaten!#REF!,Q134,IF(Q134=Stammdaten!#REF!,Q134,"Beladung aus dem Netz der "&amp;Q134)))</f>
        <v/>
      </c>
    </row>
    <row r="135" spans="11:11" x14ac:dyDescent="0.25">
      <c r="K135" s="1" t="str">
        <f>IF(Q135="","",IF(Q135=Stammdaten!#REF!,Q135,IF(Q135=Stammdaten!#REF!,Q135,"Beladung aus dem Netz der "&amp;Q135)))</f>
        <v/>
      </c>
    </row>
    <row r="136" spans="11:11" x14ac:dyDescent="0.25">
      <c r="K136" s="1" t="str">
        <f>IF(Q136="","",IF(Q136=Stammdaten!#REF!,Q136,IF(Q136=Stammdaten!#REF!,Q136,"Beladung aus dem Netz der "&amp;Q136)))</f>
        <v/>
      </c>
    </row>
    <row r="137" spans="11:11" x14ac:dyDescent="0.25">
      <c r="K137" s="1" t="str">
        <f>IF(Q137="","",IF(Q137=Stammdaten!#REF!,Q137,IF(Q137=Stammdaten!#REF!,Q137,"Beladung aus dem Netz der "&amp;Q137)))</f>
        <v/>
      </c>
    </row>
    <row r="138" spans="11:11" x14ac:dyDescent="0.25">
      <c r="K138" s="1" t="str">
        <f>IF(Q138="","",IF(Q138=Stammdaten!#REF!,Q138,IF(Q138=Stammdaten!#REF!,Q138,"Beladung aus dem Netz der "&amp;Q138)))</f>
        <v/>
      </c>
    </row>
    <row r="139" spans="11:11" x14ac:dyDescent="0.25">
      <c r="K139" s="1" t="str">
        <f>IF(Q139="","",IF(Q139=Stammdaten!#REF!,Q139,IF(Q139=Stammdaten!#REF!,Q139,"Beladung aus dem Netz der "&amp;Q139)))</f>
        <v/>
      </c>
    </row>
    <row r="140" spans="11:11" x14ac:dyDescent="0.25">
      <c r="K140" s="1" t="str">
        <f>IF(Q140="","",IF(Q140=Stammdaten!#REF!,Q140,IF(Q140=Stammdaten!#REF!,Q140,"Beladung aus dem Netz der "&amp;Q140)))</f>
        <v/>
      </c>
    </row>
    <row r="141" spans="11:11" x14ac:dyDescent="0.25">
      <c r="K141" s="1" t="str">
        <f>IF(Q141="","",IF(Q141=Stammdaten!#REF!,Q141,IF(Q141=Stammdaten!#REF!,Q141,"Beladung aus dem Netz der "&amp;Q141)))</f>
        <v/>
      </c>
    </row>
    <row r="142" spans="11:11" x14ac:dyDescent="0.25">
      <c r="K142" s="1" t="str">
        <f>IF(Q142="","",IF(Q142=Stammdaten!#REF!,Q142,IF(Q142=Stammdaten!#REF!,Q142,"Beladung aus dem Netz der "&amp;Q142)))</f>
        <v/>
      </c>
    </row>
    <row r="143" spans="11:11" x14ac:dyDescent="0.25">
      <c r="K143" s="1" t="str">
        <f>IF(Q143="","",IF(Q143=Stammdaten!#REF!,Q143,IF(Q143=Stammdaten!#REF!,Q143,"Beladung aus dem Netz der "&amp;Q143)))</f>
        <v/>
      </c>
    </row>
    <row r="144" spans="11:11" x14ac:dyDescent="0.25">
      <c r="K144" s="1" t="str">
        <f>IF(Q144="","",IF(Q144=Stammdaten!#REF!,Q144,IF(Q144=Stammdaten!#REF!,Q144,"Beladung aus dem Netz der "&amp;Q144)))</f>
        <v/>
      </c>
    </row>
    <row r="145" spans="11:11" x14ac:dyDescent="0.25">
      <c r="K145" s="1" t="str">
        <f>IF(Q145="","",IF(Q145=Stammdaten!#REF!,Q145,IF(Q145=Stammdaten!#REF!,Q145,"Beladung aus dem Netz der "&amp;Q145)))</f>
        <v/>
      </c>
    </row>
    <row r="146" spans="11:11" x14ac:dyDescent="0.25">
      <c r="K146" s="1" t="str">
        <f>IF(Q146="","",IF(Q146=Stammdaten!#REF!,Q146,IF(Q146=Stammdaten!#REF!,Q146,"Beladung aus dem Netz der "&amp;Q146)))</f>
        <v/>
      </c>
    </row>
    <row r="147" spans="11:11" x14ac:dyDescent="0.25">
      <c r="K147" s="1" t="str">
        <f>IF(Q147="","",IF(Q147=Stammdaten!#REF!,Q147,IF(Q147=Stammdaten!#REF!,Q147,"Beladung aus dem Netz der "&amp;Q147)))</f>
        <v/>
      </c>
    </row>
    <row r="148" spans="11:11" x14ac:dyDescent="0.25">
      <c r="K148" s="1" t="str">
        <f>IF(Q148="","",IF(Q148=Stammdaten!#REF!,Q148,IF(Q148=Stammdaten!#REF!,Q148,"Beladung aus dem Netz der "&amp;Q148)))</f>
        <v/>
      </c>
    </row>
    <row r="149" spans="11:11" x14ac:dyDescent="0.25">
      <c r="K149" s="1" t="str">
        <f>IF(Q149="","",IF(Q149=Stammdaten!#REF!,Q149,IF(Q149=Stammdaten!#REF!,Q149,"Beladung aus dem Netz der "&amp;Q149)))</f>
        <v/>
      </c>
    </row>
    <row r="150" spans="11:11" x14ac:dyDescent="0.25">
      <c r="K150" s="1" t="str">
        <f>IF(Q150="","",IF(Q150=Stammdaten!#REF!,Q150,IF(Q150=Stammdaten!#REF!,Q150,"Beladung aus dem Netz der "&amp;Q150)))</f>
        <v/>
      </c>
    </row>
    <row r="151" spans="11:11" x14ac:dyDescent="0.25">
      <c r="K151" s="1" t="str">
        <f>IF(Q151="","",IF(Q151=Stammdaten!#REF!,Q151,IF(Q151=Stammdaten!#REF!,Q151,"Beladung aus dem Netz der "&amp;Q151)))</f>
        <v/>
      </c>
    </row>
    <row r="152" spans="11:11" x14ac:dyDescent="0.25">
      <c r="K152" s="1" t="str">
        <f>IF(Q152="","",IF(Q152=Stammdaten!#REF!,Q152,IF(Q152=Stammdaten!#REF!,Q152,"Beladung aus dem Netz der "&amp;Q152)))</f>
        <v/>
      </c>
    </row>
    <row r="153" spans="11:11" x14ac:dyDescent="0.25">
      <c r="K153" s="1" t="str">
        <f>IF(Q153="","",IF(Q153=Stammdaten!#REF!,Q153,IF(Q153=Stammdaten!#REF!,Q153,"Beladung aus dem Netz der "&amp;Q153)))</f>
        <v/>
      </c>
    </row>
    <row r="154" spans="11:11" x14ac:dyDescent="0.25">
      <c r="K154" s="1" t="str">
        <f>IF(Q154="","",IF(Q154=Stammdaten!#REF!,Q154,IF(Q154=Stammdaten!#REF!,Q154,"Beladung aus dem Netz der "&amp;Q154)))</f>
        <v/>
      </c>
    </row>
    <row r="155" spans="11:11" x14ac:dyDescent="0.25">
      <c r="K155" s="1" t="str">
        <f>IF(Q155="","",IF(Q155=Stammdaten!#REF!,Q155,IF(Q155=Stammdaten!#REF!,Q155,"Beladung aus dem Netz der "&amp;Q155)))</f>
        <v/>
      </c>
    </row>
    <row r="156" spans="11:11" x14ac:dyDescent="0.25">
      <c r="K156" s="1" t="str">
        <f>IF(Q156="","",IF(Q156=Stammdaten!#REF!,Q156,IF(Q156=Stammdaten!#REF!,Q156,"Beladung aus dem Netz der "&amp;Q156)))</f>
        <v/>
      </c>
    </row>
    <row r="157" spans="11:11" x14ac:dyDescent="0.25">
      <c r="K157" s="1" t="str">
        <f>IF(Q157="","",IF(Q157=Stammdaten!#REF!,Q157,IF(Q157=Stammdaten!#REF!,Q157,"Beladung aus dem Netz der "&amp;Q157)))</f>
        <v/>
      </c>
    </row>
    <row r="158" spans="11:11" x14ac:dyDescent="0.25">
      <c r="K158" s="1" t="str">
        <f>IF(Q158="","",IF(Q158=Stammdaten!#REF!,Q158,IF(Q158=Stammdaten!#REF!,Q158,"Beladung aus dem Netz der "&amp;Q158)))</f>
        <v/>
      </c>
    </row>
    <row r="159" spans="11:11" x14ac:dyDescent="0.25">
      <c r="K159" s="1" t="str">
        <f>IF(Q159="","",IF(Q159=Stammdaten!#REF!,Q159,IF(Q159=Stammdaten!#REF!,Q159,"Beladung aus dem Netz der "&amp;Q159)))</f>
        <v/>
      </c>
    </row>
    <row r="160" spans="11:11" x14ac:dyDescent="0.25">
      <c r="K160" s="1" t="str">
        <f>IF(Q160="","",IF(Q160=Stammdaten!#REF!,Q160,IF(Q160=Stammdaten!#REF!,Q160,"Beladung aus dem Netz der "&amp;Q160)))</f>
        <v/>
      </c>
    </row>
    <row r="161" spans="11:11" x14ac:dyDescent="0.25">
      <c r="K161" s="1" t="str">
        <f>IF(Q161="","",IF(Q161=Stammdaten!#REF!,Q161,IF(Q161=Stammdaten!#REF!,Q161,"Beladung aus dem Netz der "&amp;Q161)))</f>
        <v/>
      </c>
    </row>
    <row r="162" spans="11:11" x14ac:dyDescent="0.25">
      <c r="K162" s="1" t="str">
        <f>IF(Q162="","",IF(Q162=Stammdaten!#REF!,Q162,IF(Q162=Stammdaten!#REF!,Q162,"Beladung aus dem Netz der "&amp;Q162)))</f>
        <v/>
      </c>
    </row>
    <row r="163" spans="11:11" x14ac:dyDescent="0.25">
      <c r="K163" s="1" t="str">
        <f>IF(Q163="","",IF(Q163=Stammdaten!#REF!,Q163,IF(Q163=Stammdaten!#REF!,Q163,"Beladung aus dem Netz der "&amp;Q163)))</f>
        <v/>
      </c>
    </row>
    <row r="164" spans="11:11" x14ac:dyDescent="0.25">
      <c r="K164" s="1" t="str">
        <f>IF(Q164="","",IF(Q164=Stammdaten!#REF!,Q164,IF(Q164=Stammdaten!#REF!,Q164,"Beladung aus dem Netz der "&amp;Q164)))</f>
        <v/>
      </c>
    </row>
    <row r="165" spans="11:11" x14ac:dyDescent="0.25">
      <c r="K165" s="1" t="str">
        <f>IF(Q165="","",IF(Q165=Stammdaten!#REF!,Q165,IF(Q165=Stammdaten!#REF!,Q165,"Beladung aus dem Netz der "&amp;Q165)))</f>
        <v/>
      </c>
    </row>
    <row r="166" spans="11:11" x14ac:dyDescent="0.25">
      <c r="K166" s="1" t="str">
        <f>IF(Q166="","",IF(Q166=Stammdaten!#REF!,Q166,IF(Q166=Stammdaten!#REF!,Q166,"Beladung aus dem Netz der "&amp;Q166)))</f>
        <v/>
      </c>
    </row>
    <row r="167" spans="11:11" x14ac:dyDescent="0.25">
      <c r="K167" s="1" t="str">
        <f>IF(Q167="","",IF(Q167=Stammdaten!#REF!,Q167,IF(Q167=Stammdaten!#REF!,Q167,"Beladung aus dem Netz der "&amp;Q167)))</f>
        <v/>
      </c>
    </row>
    <row r="168" spans="11:11" x14ac:dyDescent="0.25">
      <c r="K168" s="1" t="str">
        <f>IF(Q168="","",IF(Q168=Stammdaten!#REF!,Q168,IF(Q168=Stammdaten!#REF!,Q168,"Beladung aus dem Netz der "&amp;Q168)))</f>
        <v/>
      </c>
    </row>
    <row r="169" spans="11:11" x14ac:dyDescent="0.25">
      <c r="K169" s="1" t="str">
        <f>IF(Q169="","",IF(Q169=Stammdaten!#REF!,Q169,IF(Q169=Stammdaten!#REF!,Q169,"Beladung aus dem Netz der "&amp;Q169)))</f>
        <v/>
      </c>
    </row>
    <row r="170" spans="11:11" x14ac:dyDescent="0.25">
      <c r="K170" s="1" t="str">
        <f>IF(Q170="","",IF(Q170=Stammdaten!#REF!,Q170,IF(Q170=Stammdaten!#REF!,Q170,"Beladung aus dem Netz der "&amp;Q170)))</f>
        <v/>
      </c>
    </row>
    <row r="171" spans="11:11" x14ac:dyDescent="0.25">
      <c r="K171" s="1" t="str">
        <f>IF(Q171="","",IF(Q171=Stammdaten!#REF!,Q171,IF(Q171=Stammdaten!#REF!,Q171,"Beladung aus dem Netz der "&amp;Q171)))</f>
        <v/>
      </c>
    </row>
    <row r="172" spans="11:11" x14ac:dyDescent="0.25">
      <c r="K172" s="1" t="str">
        <f>IF(Q172="","",IF(Q172=Stammdaten!#REF!,Q172,IF(Q172=Stammdaten!#REF!,Q172,"Beladung aus dem Netz der "&amp;Q172)))</f>
        <v/>
      </c>
    </row>
    <row r="173" spans="11:11" x14ac:dyDescent="0.25">
      <c r="K173" s="1" t="str">
        <f>IF(Q173="","",IF(Q173=Stammdaten!#REF!,Q173,IF(Q173=Stammdaten!#REF!,Q173,"Beladung aus dem Netz der "&amp;Q173)))</f>
        <v/>
      </c>
    </row>
    <row r="174" spans="11:11" x14ac:dyDescent="0.25">
      <c r="K174" s="1" t="str">
        <f>IF(Q174="","",IF(Q174=Stammdaten!#REF!,Q174,IF(Q174=Stammdaten!#REF!,Q174,"Beladung aus dem Netz der "&amp;Q174)))</f>
        <v/>
      </c>
    </row>
    <row r="175" spans="11:11" x14ac:dyDescent="0.25">
      <c r="K175" s="1" t="str">
        <f>IF(Q175="","",IF(Q175=Stammdaten!#REF!,Q175,IF(Q175=Stammdaten!#REF!,Q175,"Beladung aus dem Netz der "&amp;Q175)))</f>
        <v/>
      </c>
    </row>
    <row r="176" spans="11:11" x14ac:dyDescent="0.25">
      <c r="K176" s="1" t="str">
        <f>IF(Q176="","",IF(Q176=Stammdaten!#REF!,Q176,IF(Q176=Stammdaten!#REF!,Q176,"Beladung aus dem Netz der "&amp;Q176)))</f>
        <v/>
      </c>
    </row>
    <row r="177" spans="11:11" x14ac:dyDescent="0.25">
      <c r="K177" s="1" t="str">
        <f>IF(Q177="","",IF(Q177=Stammdaten!#REF!,Q177,IF(Q177=Stammdaten!#REF!,Q177,"Beladung aus dem Netz der "&amp;Q177)))</f>
        <v/>
      </c>
    </row>
    <row r="178" spans="11:11" x14ac:dyDescent="0.25">
      <c r="K178" s="1" t="str">
        <f>IF(Q178="","",IF(Q178=Stammdaten!#REF!,Q178,IF(Q178=Stammdaten!#REF!,Q178,"Beladung aus dem Netz der "&amp;Q178)))</f>
        <v/>
      </c>
    </row>
    <row r="179" spans="11:11" x14ac:dyDescent="0.25">
      <c r="K179" s="1" t="str">
        <f>IF(Q179="","",IF(Q179=Stammdaten!#REF!,Q179,IF(Q179=Stammdaten!#REF!,Q179,"Beladung aus dem Netz der "&amp;Q179)))</f>
        <v/>
      </c>
    </row>
    <row r="180" spans="11:11" x14ac:dyDescent="0.25">
      <c r="K180" s="1" t="str">
        <f>IF(Q180="","",IF(Q180=Stammdaten!#REF!,Q180,IF(Q180=Stammdaten!#REF!,Q180,"Beladung aus dem Netz der "&amp;Q180)))</f>
        <v/>
      </c>
    </row>
    <row r="181" spans="11:11" x14ac:dyDescent="0.25">
      <c r="K181" s="1" t="str">
        <f>IF(Q181="","",IF(Q181=Stammdaten!#REF!,Q181,IF(Q181=Stammdaten!#REF!,Q181,"Beladung aus dem Netz der "&amp;Q181)))</f>
        <v/>
      </c>
    </row>
    <row r="182" spans="11:11" x14ac:dyDescent="0.25">
      <c r="K182" s="1" t="str">
        <f>IF(Q182="","",IF(Q182=Stammdaten!#REF!,Q182,IF(Q182=Stammdaten!#REF!,Q182,"Beladung aus dem Netz der "&amp;Q182)))</f>
        <v/>
      </c>
    </row>
    <row r="183" spans="11:11" x14ac:dyDescent="0.25">
      <c r="K183" s="1" t="str">
        <f>IF(Q183="","",IF(Q183=Stammdaten!#REF!,Q183,IF(Q183=Stammdaten!#REF!,Q183,"Beladung aus dem Netz der "&amp;Q183)))</f>
        <v/>
      </c>
    </row>
    <row r="184" spans="11:11" x14ac:dyDescent="0.25">
      <c r="K184" s="1" t="str">
        <f>IF(Q184="","",IF(Q184=Stammdaten!#REF!,Q184,IF(Q184=Stammdaten!#REF!,Q184,"Beladung aus dem Netz der "&amp;Q184)))</f>
        <v/>
      </c>
    </row>
    <row r="185" spans="11:11" x14ac:dyDescent="0.25">
      <c r="K185" s="1" t="str">
        <f>IF(Q185="","",IF(Q185=Stammdaten!#REF!,Q185,IF(Q185=Stammdaten!#REF!,Q185,"Beladung aus dem Netz der "&amp;Q185)))</f>
        <v/>
      </c>
    </row>
    <row r="186" spans="11:11" x14ac:dyDescent="0.25">
      <c r="K186" s="1" t="str">
        <f>IF(Q186="","",IF(Q186=Stammdaten!#REF!,Q186,IF(Q186=Stammdaten!#REF!,Q186,"Beladung aus dem Netz der "&amp;Q186)))</f>
        <v/>
      </c>
    </row>
    <row r="187" spans="11:11" x14ac:dyDescent="0.25">
      <c r="K187" s="1" t="str">
        <f>IF(Q187="","",IF(Q187=Stammdaten!#REF!,Q187,IF(Q187=Stammdaten!#REF!,Q187,"Beladung aus dem Netz der "&amp;Q187)))</f>
        <v/>
      </c>
    </row>
    <row r="188" spans="11:11" x14ac:dyDescent="0.25">
      <c r="K188" s="1" t="str">
        <f>IF(Q188="","",IF(Q188=Stammdaten!#REF!,Q188,IF(Q188=Stammdaten!#REF!,Q188,"Beladung aus dem Netz der "&amp;Q188)))</f>
        <v/>
      </c>
    </row>
    <row r="189" spans="11:11" x14ac:dyDescent="0.25">
      <c r="K189" s="1" t="str">
        <f>IF(Q189="","",IF(Q189=Stammdaten!#REF!,Q189,IF(Q189=Stammdaten!#REF!,Q189,"Beladung aus dem Netz der "&amp;Q189)))</f>
        <v/>
      </c>
    </row>
    <row r="190" spans="11:11" x14ac:dyDescent="0.25">
      <c r="K190" s="1" t="str">
        <f>IF(Q190="","",IF(Q190=Stammdaten!#REF!,Q190,IF(Q190=Stammdaten!#REF!,Q190,"Beladung aus dem Netz der "&amp;Q190)))</f>
        <v/>
      </c>
    </row>
    <row r="191" spans="11:11" x14ac:dyDescent="0.25">
      <c r="K191" s="1" t="str">
        <f>IF(Q191="","",IF(Q191=Stammdaten!#REF!,Q191,IF(Q191=Stammdaten!#REF!,Q191,"Beladung aus dem Netz der "&amp;Q191)))</f>
        <v/>
      </c>
    </row>
    <row r="192" spans="11:11" x14ac:dyDescent="0.25">
      <c r="K192" s="1" t="str">
        <f>IF(Q192="","",IF(Q192=Stammdaten!#REF!,Q192,IF(Q192=Stammdaten!#REF!,Q192,"Beladung aus dem Netz der "&amp;Q192)))</f>
        <v/>
      </c>
    </row>
    <row r="193" spans="11:11" x14ac:dyDescent="0.25">
      <c r="K193" s="1" t="str">
        <f>IF(Q193="","",IF(Q193=Stammdaten!#REF!,Q193,IF(Q193=Stammdaten!#REF!,Q193,"Beladung aus dem Netz der "&amp;Q193)))</f>
        <v/>
      </c>
    </row>
    <row r="194" spans="11:11" x14ac:dyDescent="0.25">
      <c r="K194" s="1" t="str">
        <f>IF(Q194="","",IF(Q194=Stammdaten!#REF!,Q194,IF(Q194=Stammdaten!#REF!,Q194,"Beladung aus dem Netz der "&amp;Q194)))</f>
        <v/>
      </c>
    </row>
    <row r="195" spans="11:11" x14ac:dyDescent="0.25">
      <c r="K195" s="1" t="str">
        <f>IF(Q195="","",IF(Q195=Stammdaten!#REF!,Q195,IF(Q195=Stammdaten!#REF!,Q195,"Beladung aus dem Netz der "&amp;Q195)))</f>
        <v/>
      </c>
    </row>
    <row r="196" spans="11:11" x14ac:dyDescent="0.25">
      <c r="K196" s="1" t="str">
        <f>IF(Q196="","",IF(Q196=Stammdaten!#REF!,Q196,IF(Q196=Stammdaten!#REF!,Q196,"Beladung aus dem Netz der "&amp;Q196)))</f>
        <v/>
      </c>
    </row>
    <row r="197" spans="11:11" x14ac:dyDescent="0.25">
      <c r="K197" s="1" t="str">
        <f>IF(Q197="","",IF(Q197=Stammdaten!#REF!,Q197,IF(Q197=Stammdaten!#REF!,Q197,"Beladung aus dem Netz der "&amp;Q197)))</f>
        <v/>
      </c>
    </row>
    <row r="198" spans="11:11" x14ac:dyDescent="0.25">
      <c r="K198" s="1" t="str">
        <f>IF(Q198="","",IF(Q198=Stammdaten!#REF!,Q198,IF(Q198=Stammdaten!#REF!,Q198,"Beladung aus dem Netz der "&amp;Q198)))</f>
        <v/>
      </c>
    </row>
    <row r="199" spans="11:11" x14ac:dyDescent="0.25">
      <c r="K199" s="1" t="str">
        <f>IF(Q199="","",IF(Q199=Stammdaten!#REF!,Q199,IF(Q199=Stammdaten!#REF!,Q199,"Beladung aus dem Netz der "&amp;Q199)))</f>
        <v/>
      </c>
    </row>
    <row r="200" spans="11:11" x14ac:dyDescent="0.25">
      <c r="K200" s="1" t="str">
        <f>IF(Q200="","",IF(Q200=Stammdaten!#REF!,Q200,IF(Q200=Stammdaten!#REF!,Q200,"Beladung aus dem Netz der "&amp;Q200)))</f>
        <v/>
      </c>
    </row>
    <row r="201" spans="11:11" x14ac:dyDescent="0.25">
      <c r="K201" s="1" t="str">
        <f>IF(Q201="","",IF(Q201=Stammdaten!#REF!,Q201,IF(Q201=Stammdaten!#REF!,Q201,"Beladung aus dem Netz der "&amp;Q201)))</f>
        <v/>
      </c>
    </row>
    <row r="202" spans="11:11" x14ac:dyDescent="0.25">
      <c r="K202" s="1" t="str">
        <f>IF(Q202="","",IF(Q202=Stammdaten!#REF!,Q202,IF(Q202=Stammdaten!#REF!,Q202,"Beladung aus dem Netz der "&amp;Q202)))</f>
        <v/>
      </c>
    </row>
    <row r="203" spans="11:11" x14ac:dyDescent="0.25">
      <c r="K203" s="1" t="str">
        <f>IF(Q203="","",IF(Q203=Stammdaten!#REF!,Q203,IF(Q203=Stammdaten!#REF!,Q203,"Beladung aus dem Netz der "&amp;Q203)))</f>
        <v/>
      </c>
    </row>
    <row r="204" spans="11:11" x14ac:dyDescent="0.25">
      <c r="K204" s="1" t="str">
        <f>IF(Q204="","",IF(Q204=Stammdaten!#REF!,Q204,IF(Q204=Stammdaten!#REF!,Q204,"Beladung aus dem Netz der "&amp;Q204)))</f>
        <v/>
      </c>
    </row>
    <row r="205" spans="11:11" x14ac:dyDescent="0.25">
      <c r="K205" s="1" t="str">
        <f>IF(Q205="","",IF(Q205=Stammdaten!#REF!,Q205,IF(Q205=Stammdaten!#REF!,Q205,"Beladung aus dem Netz der "&amp;Q205)))</f>
        <v/>
      </c>
    </row>
    <row r="206" spans="11:11" x14ac:dyDescent="0.25">
      <c r="K206" s="1" t="str">
        <f>IF(Q206="","",IF(Q206=Stammdaten!#REF!,Q206,IF(Q206=Stammdaten!#REF!,Q206,"Beladung aus dem Netz der "&amp;Q206)))</f>
        <v/>
      </c>
    </row>
    <row r="207" spans="11:11" x14ac:dyDescent="0.25">
      <c r="K207" s="1" t="str">
        <f>IF(Q207="","",IF(Q207=Stammdaten!#REF!,Q207,IF(Q207=Stammdaten!#REF!,Q207,"Beladung aus dem Netz der "&amp;Q207)))</f>
        <v/>
      </c>
    </row>
    <row r="208" spans="11:11" x14ac:dyDescent="0.25">
      <c r="K208" s="1" t="str">
        <f>IF(Q208="","",IF(Q208=Stammdaten!#REF!,Q208,IF(Q208=Stammdaten!#REF!,Q208,"Beladung aus dem Netz der "&amp;Q208)))</f>
        <v/>
      </c>
    </row>
    <row r="209" spans="11:11" x14ac:dyDescent="0.25">
      <c r="K209" s="1" t="str">
        <f>IF(Q209="","",IF(Q209=Stammdaten!#REF!,Q209,IF(Q209=Stammdaten!#REF!,Q209,"Beladung aus dem Netz der "&amp;Q209)))</f>
        <v/>
      </c>
    </row>
    <row r="210" spans="11:11" x14ac:dyDescent="0.25">
      <c r="K210" s="1" t="str">
        <f>IF(Q210="","",IF(Q210=Stammdaten!#REF!,Q210,IF(Q210=Stammdaten!#REF!,Q210,"Beladung aus dem Netz der "&amp;Q210)))</f>
        <v/>
      </c>
    </row>
    <row r="211" spans="11:11" x14ac:dyDescent="0.25">
      <c r="K211" s="1" t="str">
        <f>IF(Q211="","",IF(Q211=Stammdaten!#REF!,Q211,IF(Q211=Stammdaten!#REF!,Q211,"Beladung aus dem Netz der "&amp;Q211)))</f>
        <v/>
      </c>
    </row>
    <row r="212" spans="11:11" x14ac:dyDescent="0.25">
      <c r="K212" s="1" t="str">
        <f>IF(Q212="","",IF(Q212=Stammdaten!#REF!,Q212,IF(Q212=Stammdaten!#REF!,Q212,"Beladung aus dem Netz der "&amp;Q212)))</f>
        <v/>
      </c>
    </row>
    <row r="213" spans="11:11" x14ac:dyDescent="0.25">
      <c r="K213" s="1" t="str">
        <f>IF(Q213="","",IF(Q213=Stammdaten!#REF!,Q213,IF(Q213=Stammdaten!#REF!,Q213,"Beladung aus dem Netz der "&amp;Q213)))</f>
        <v/>
      </c>
    </row>
    <row r="214" spans="11:11" x14ac:dyDescent="0.25">
      <c r="K214" s="1" t="str">
        <f>IF(Q214="","",IF(Q214=Stammdaten!#REF!,Q214,IF(Q214=Stammdaten!#REF!,Q214,"Beladung aus dem Netz der "&amp;Q214)))</f>
        <v/>
      </c>
    </row>
    <row r="215" spans="11:11" x14ac:dyDescent="0.25">
      <c r="K215" s="1" t="str">
        <f>IF(Q215="","",IF(Q215=Stammdaten!#REF!,Q215,IF(Q215=Stammdaten!#REF!,Q215,"Beladung aus dem Netz der "&amp;Q215)))</f>
        <v/>
      </c>
    </row>
    <row r="216" spans="11:11" x14ac:dyDescent="0.25">
      <c r="K216" s="1" t="str">
        <f>IF(Q216="","",IF(Q216=Stammdaten!#REF!,Q216,IF(Q216=Stammdaten!#REF!,Q216,"Beladung aus dem Netz der "&amp;Q216)))</f>
        <v/>
      </c>
    </row>
    <row r="217" spans="11:11" x14ac:dyDescent="0.25">
      <c r="K217" s="1" t="str">
        <f>IF(Q217="","",IF(Q217=Stammdaten!#REF!,Q217,IF(Q217=Stammdaten!#REF!,Q217,"Beladung aus dem Netz der "&amp;Q217)))</f>
        <v/>
      </c>
    </row>
    <row r="218" spans="11:11" x14ac:dyDescent="0.25">
      <c r="K218" s="1" t="str">
        <f>IF(Q218="","",IF(Q218=Stammdaten!#REF!,Q218,IF(Q218=Stammdaten!#REF!,Q218,"Beladung aus dem Netz der "&amp;Q218)))</f>
        <v/>
      </c>
    </row>
    <row r="219" spans="11:11" x14ac:dyDescent="0.25">
      <c r="K219" s="1" t="str">
        <f>IF(Q219="","",IF(Q219=Stammdaten!#REF!,Q219,IF(Q219=Stammdaten!#REF!,Q219,"Beladung aus dem Netz der "&amp;Q219)))</f>
        <v/>
      </c>
    </row>
    <row r="220" spans="11:11" x14ac:dyDescent="0.25">
      <c r="K220" s="1" t="str">
        <f>IF(Q220="","",IF(Q220=Stammdaten!#REF!,Q220,IF(Q220=Stammdaten!#REF!,Q220,"Beladung aus dem Netz der "&amp;Q220)))</f>
        <v/>
      </c>
    </row>
    <row r="221" spans="11:11" x14ac:dyDescent="0.25">
      <c r="K221" s="1" t="str">
        <f>IF(Q221="","",IF(Q221=Stammdaten!#REF!,Q221,IF(Q221=Stammdaten!#REF!,Q221,"Beladung aus dem Netz der "&amp;Q221)))</f>
        <v/>
      </c>
    </row>
    <row r="222" spans="11:11" x14ac:dyDescent="0.25">
      <c r="K222" s="1" t="str">
        <f>IF(Q222="","",IF(Q222=Stammdaten!#REF!,Q222,IF(Q222=Stammdaten!#REF!,Q222,"Beladung aus dem Netz der "&amp;Q222)))</f>
        <v/>
      </c>
    </row>
    <row r="223" spans="11:11" x14ac:dyDescent="0.25">
      <c r="K223" s="1" t="str">
        <f>IF(Q223="","",IF(Q223=Stammdaten!#REF!,Q223,IF(Q223=Stammdaten!#REF!,Q223,"Beladung aus dem Netz der "&amp;Q223)))</f>
        <v/>
      </c>
    </row>
    <row r="224" spans="11:11" x14ac:dyDescent="0.25">
      <c r="K224" s="1" t="str">
        <f>IF(Q224="","",IF(Q224=Stammdaten!#REF!,Q224,IF(Q224=Stammdaten!#REF!,Q224,"Beladung aus dem Netz der "&amp;Q224)))</f>
        <v/>
      </c>
    </row>
    <row r="225" spans="11:11" x14ac:dyDescent="0.25">
      <c r="K225" s="1" t="str">
        <f>IF(Q225="","",IF(Q225=Stammdaten!#REF!,Q225,IF(Q225=Stammdaten!#REF!,Q225,"Beladung aus dem Netz der "&amp;Q225)))</f>
        <v/>
      </c>
    </row>
    <row r="226" spans="11:11" x14ac:dyDescent="0.25">
      <c r="K226" s="1" t="str">
        <f>IF(Q226="","",IF(Q226=Stammdaten!#REF!,Q226,IF(Q226=Stammdaten!#REF!,Q226,"Beladung aus dem Netz der "&amp;Q226)))</f>
        <v/>
      </c>
    </row>
    <row r="227" spans="11:11" x14ac:dyDescent="0.25">
      <c r="K227" s="1" t="str">
        <f>IF(Q227="","",IF(Q227=Stammdaten!#REF!,Q227,IF(Q227=Stammdaten!#REF!,Q227,"Beladung aus dem Netz der "&amp;Q227)))</f>
        <v/>
      </c>
    </row>
    <row r="228" spans="11:11" x14ac:dyDescent="0.25">
      <c r="K228" s="1" t="str">
        <f>IF(Q228="","",IF(Q228=Stammdaten!#REF!,Q228,IF(Q228=Stammdaten!#REF!,Q228,"Beladung aus dem Netz der "&amp;Q228)))</f>
        <v/>
      </c>
    </row>
    <row r="229" spans="11:11" x14ac:dyDescent="0.25">
      <c r="K229" s="1" t="str">
        <f>IF(Q229="","",IF(Q229=Stammdaten!#REF!,Q229,IF(Q229=Stammdaten!#REF!,Q229,"Beladung aus dem Netz der "&amp;Q229)))</f>
        <v/>
      </c>
    </row>
    <row r="230" spans="11:11" x14ac:dyDescent="0.25">
      <c r="K230" s="1" t="str">
        <f>IF(Q230="","",IF(Q230=Stammdaten!#REF!,Q230,IF(Q230=Stammdaten!#REF!,Q230,"Beladung aus dem Netz der "&amp;Q230)))</f>
        <v/>
      </c>
    </row>
    <row r="231" spans="11:11" x14ac:dyDescent="0.25">
      <c r="K231" s="1" t="str">
        <f>IF(Q231="","",IF(Q231=Stammdaten!#REF!,Q231,IF(Q231=Stammdaten!#REF!,Q231,"Beladung aus dem Netz der "&amp;Q231)))</f>
        <v/>
      </c>
    </row>
    <row r="232" spans="11:11" x14ac:dyDescent="0.25">
      <c r="K232" s="1" t="str">
        <f>IF(Q232="","",IF(Q232=Stammdaten!#REF!,Q232,IF(Q232=Stammdaten!#REF!,Q232,"Beladung aus dem Netz der "&amp;Q232)))</f>
        <v/>
      </c>
    </row>
    <row r="233" spans="11:11" x14ac:dyDescent="0.25">
      <c r="K233" s="1" t="str">
        <f>IF(Q233="","",IF(Q233=Stammdaten!#REF!,Q233,IF(Q233=Stammdaten!#REF!,Q233,"Beladung aus dem Netz der "&amp;Q233)))</f>
        <v/>
      </c>
    </row>
    <row r="234" spans="11:11" x14ac:dyDescent="0.25">
      <c r="K234" s="1" t="str">
        <f>IF(Q234="","",IF(Q234=Stammdaten!#REF!,Q234,IF(Q234=Stammdaten!#REF!,Q234,"Beladung aus dem Netz der "&amp;Q234)))</f>
        <v/>
      </c>
    </row>
    <row r="235" spans="11:11" x14ac:dyDescent="0.25">
      <c r="K235" s="1" t="str">
        <f>IF(Q235="","",IF(Q235=Stammdaten!#REF!,Q235,IF(Q235=Stammdaten!#REF!,Q235,"Beladung aus dem Netz der "&amp;Q235)))</f>
        <v/>
      </c>
    </row>
    <row r="236" spans="11:11" x14ac:dyDescent="0.25">
      <c r="K236" s="1" t="str">
        <f>IF(Q236="","",IF(Q236=Stammdaten!#REF!,Q236,IF(Q236=Stammdaten!#REF!,Q236,"Beladung aus dem Netz der "&amp;Q236)))</f>
        <v/>
      </c>
    </row>
    <row r="237" spans="11:11" x14ac:dyDescent="0.25">
      <c r="K237" s="1" t="str">
        <f>IF(Q237="","",IF(Q237=Stammdaten!#REF!,Q237,IF(Q237=Stammdaten!#REF!,Q237,"Beladung aus dem Netz der "&amp;Q237)))</f>
        <v/>
      </c>
    </row>
    <row r="238" spans="11:11" x14ac:dyDescent="0.25">
      <c r="K238" s="1" t="str">
        <f>IF(Q238="","",IF(Q238=Stammdaten!#REF!,Q238,IF(Q238=Stammdaten!#REF!,Q238,"Beladung aus dem Netz der "&amp;Q238)))</f>
        <v/>
      </c>
    </row>
    <row r="239" spans="11:11" x14ac:dyDescent="0.25">
      <c r="K239" s="1" t="str">
        <f>IF(Q239="","",IF(Q239=Stammdaten!#REF!,Q239,IF(Q239=Stammdaten!#REF!,Q239,"Beladung aus dem Netz der "&amp;Q239)))</f>
        <v/>
      </c>
    </row>
    <row r="240" spans="11:11" x14ac:dyDescent="0.25">
      <c r="K240" s="1" t="str">
        <f>IF(Q240="","",IF(Q240=Stammdaten!#REF!,Q240,IF(Q240=Stammdaten!#REF!,Q240,"Beladung aus dem Netz der "&amp;Q240)))</f>
        <v/>
      </c>
    </row>
    <row r="241" spans="11:11" x14ac:dyDescent="0.25">
      <c r="K241" s="1" t="str">
        <f>IF(Q241="","",IF(Q241=Stammdaten!#REF!,Q241,IF(Q241=Stammdaten!#REF!,Q241,"Beladung aus dem Netz der "&amp;Q241)))</f>
        <v/>
      </c>
    </row>
    <row r="242" spans="11:11" x14ac:dyDescent="0.25">
      <c r="K242" s="1" t="str">
        <f>IF(Q242="","",IF(Q242=Stammdaten!#REF!,Q242,IF(Q242=Stammdaten!#REF!,Q242,"Beladung aus dem Netz der "&amp;Q242)))</f>
        <v/>
      </c>
    </row>
    <row r="243" spans="11:11" x14ac:dyDescent="0.25">
      <c r="K243" s="1" t="str">
        <f>IF(Q243="","",IF(Q243=Stammdaten!#REF!,Q243,IF(Q243=Stammdaten!#REF!,Q243,"Beladung aus dem Netz der "&amp;Q243)))</f>
        <v/>
      </c>
    </row>
    <row r="244" spans="11:11" x14ac:dyDescent="0.25">
      <c r="K244" s="1" t="str">
        <f>IF(Q244="","",IF(Q244=Stammdaten!#REF!,Q244,IF(Q244=Stammdaten!#REF!,Q244,"Beladung aus dem Netz der "&amp;Q244)))</f>
        <v/>
      </c>
    </row>
    <row r="245" spans="11:11" x14ac:dyDescent="0.25">
      <c r="K245" s="1" t="str">
        <f>IF(Q245="","",IF(Q245=Stammdaten!#REF!,Q245,IF(Q245=Stammdaten!#REF!,Q245,"Beladung aus dem Netz der "&amp;Q245)))</f>
        <v/>
      </c>
    </row>
    <row r="246" spans="11:11" x14ac:dyDescent="0.25">
      <c r="K246" s="1" t="str">
        <f>IF(Q246="","",IF(Q246=Stammdaten!#REF!,Q246,IF(Q246=Stammdaten!#REF!,Q246,"Beladung aus dem Netz der "&amp;Q246)))</f>
        <v/>
      </c>
    </row>
    <row r="247" spans="11:11" x14ac:dyDescent="0.25">
      <c r="K247" s="1" t="str">
        <f>IF(Q247="","",IF(Q247=Stammdaten!#REF!,Q247,IF(Q247=Stammdaten!#REF!,Q247,"Beladung aus dem Netz der "&amp;Q247)))</f>
        <v/>
      </c>
    </row>
    <row r="248" spans="11:11" x14ac:dyDescent="0.25">
      <c r="K248" s="1" t="str">
        <f>IF(Q248="","",IF(Q248=Stammdaten!#REF!,Q248,IF(Q248=Stammdaten!#REF!,Q248,"Beladung aus dem Netz der "&amp;Q248)))</f>
        <v/>
      </c>
    </row>
    <row r="249" spans="11:11" x14ac:dyDescent="0.25">
      <c r="K249" s="1" t="str">
        <f>IF(Q249="","",IF(Q249=Stammdaten!#REF!,Q249,IF(Q249=Stammdaten!#REF!,Q249,"Beladung aus dem Netz der "&amp;Q249)))</f>
        <v/>
      </c>
    </row>
    <row r="250" spans="11:11" x14ac:dyDescent="0.25">
      <c r="K250" s="1" t="str">
        <f>IF(Q250="","",IF(Q250=Stammdaten!#REF!,Q250,IF(Q250=Stammdaten!#REF!,Q250,"Beladung aus dem Netz der "&amp;Q250)))</f>
        <v/>
      </c>
    </row>
    <row r="251" spans="11:11" x14ac:dyDescent="0.25">
      <c r="K251" s="1" t="str">
        <f>IF(Q251="","",IF(Q251=Stammdaten!#REF!,Q251,IF(Q251=Stammdaten!#REF!,Q251,"Beladung aus dem Netz der "&amp;Q251)))</f>
        <v/>
      </c>
    </row>
    <row r="252" spans="11:11" x14ac:dyDescent="0.25">
      <c r="K252" s="1" t="str">
        <f>IF(Q252="","",IF(Q252=Stammdaten!#REF!,Q252,IF(Q252=Stammdaten!#REF!,Q252,"Beladung aus dem Netz der "&amp;Q252)))</f>
        <v/>
      </c>
    </row>
    <row r="253" spans="11:11" x14ac:dyDescent="0.25">
      <c r="K253" s="1" t="str">
        <f>IF(Q253="","",IF(Q253=Stammdaten!#REF!,Q253,IF(Q253=Stammdaten!#REF!,Q253,"Beladung aus dem Netz der "&amp;Q253)))</f>
        <v/>
      </c>
    </row>
    <row r="254" spans="11:11" x14ac:dyDescent="0.25">
      <c r="K254" s="1" t="str">
        <f>IF(Q254="","",IF(Q254=Stammdaten!#REF!,Q254,IF(Q254=Stammdaten!#REF!,Q254,"Beladung aus dem Netz der "&amp;Q254)))</f>
        <v/>
      </c>
    </row>
    <row r="255" spans="11:11" x14ac:dyDescent="0.25">
      <c r="K255" s="1" t="str">
        <f>IF(Q255="","",IF(Q255=Stammdaten!#REF!,Q255,IF(Q255=Stammdaten!#REF!,Q255,"Beladung aus dem Netz der "&amp;Q255)))</f>
        <v/>
      </c>
    </row>
    <row r="256" spans="11:11" x14ac:dyDescent="0.25">
      <c r="K256" s="1" t="str">
        <f>IF(Q256="","",IF(Q256=Stammdaten!#REF!,Q256,IF(Q256=Stammdaten!#REF!,Q256,"Beladung aus dem Netz der "&amp;Q256)))</f>
        <v/>
      </c>
    </row>
    <row r="257" spans="11:11" x14ac:dyDescent="0.25">
      <c r="K257" s="1" t="str">
        <f>IF(Q257="","",IF(Q257=Stammdaten!#REF!,Q257,IF(Q257=Stammdaten!#REF!,Q257,"Beladung aus dem Netz der "&amp;Q257)))</f>
        <v/>
      </c>
    </row>
    <row r="258" spans="11:11" x14ac:dyDescent="0.25">
      <c r="K258" s="1" t="str">
        <f>IF(Q258="","",IF(Q258=Stammdaten!#REF!,Q258,IF(Q258=Stammdaten!#REF!,Q258,"Beladung aus dem Netz der "&amp;Q258)))</f>
        <v/>
      </c>
    </row>
    <row r="259" spans="11:11" x14ac:dyDescent="0.25">
      <c r="K259" s="1" t="str">
        <f>IF(Q259="","",IF(Q259=Stammdaten!#REF!,Q259,IF(Q259=Stammdaten!#REF!,Q259,"Beladung aus dem Netz der "&amp;Q259)))</f>
        <v/>
      </c>
    </row>
    <row r="260" spans="11:11" x14ac:dyDescent="0.25">
      <c r="K260" s="1" t="str">
        <f>IF(Q260="","",IF(Q260=Stammdaten!#REF!,Q260,IF(Q260=Stammdaten!#REF!,Q260,"Beladung aus dem Netz der "&amp;Q260)))</f>
        <v/>
      </c>
    </row>
    <row r="261" spans="11:11" x14ac:dyDescent="0.25">
      <c r="K261" s="1" t="str">
        <f>IF(Q261="","",IF(Q261=Stammdaten!#REF!,Q261,IF(Q261=Stammdaten!#REF!,Q261,"Beladung aus dem Netz der "&amp;Q261)))</f>
        <v/>
      </c>
    </row>
    <row r="262" spans="11:11" x14ac:dyDescent="0.25">
      <c r="K262" s="1" t="str">
        <f>IF(Q262="","",IF(Q262=Stammdaten!#REF!,Q262,IF(Q262=Stammdaten!#REF!,Q262,"Beladung aus dem Netz der "&amp;Q262)))</f>
        <v/>
      </c>
    </row>
    <row r="263" spans="11:11" x14ac:dyDescent="0.25">
      <c r="K263" s="1" t="str">
        <f>IF(Q263="","",IF(Q263=Stammdaten!#REF!,Q263,IF(Q263=Stammdaten!#REF!,Q263,"Beladung aus dem Netz der "&amp;Q263)))</f>
        <v/>
      </c>
    </row>
    <row r="264" spans="11:11" x14ac:dyDescent="0.25">
      <c r="K264" s="1" t="str">
        <f>IF(Q264="","",IF(Q264=Stammdaten!#REF!,Q264,IF(Q264=Stammdaten!#REF!,Q264,"Beladung aus dem Netz der "&amp;Q264)))</f>
        <v/>
      </c>
    </row>
    <row r="265" spans="11:11" x14ac:dyDescent="0.25">
      <c r="K265" s="1" t="str">
        <f>IF(Q265="","",IF(Q265=Stammdaten!#REF!,Q265,IF(Q265=Stammdaten!#REF!,Q265,"Beladung aus dem Netz der "&amp;Q265)))</f>
        <v/>
      </c>
    </row>
    <row r="266" spans="11:11" x14ac:dyDescent="0.25">
      <c r="K266" s="1" t="str">
        <f>IF(Q266="","",IF(Q266=Stammdaten!#REF!,Q266,IF(Q266=Stammdaten!#REF!,Q266,"Beladung aus dem Netz der "&amp;Q266)))</f>
        <v/>
      </c>
    </row>
    <row r="267" spans="11:11" x14ac:dyDescent="0.25">
      <c r="K267" s="1" t="str">
        <f>IF(Q267="","",IF(Q267=Stammdaten!#REF!,Q267,IF(Q267=Stammdaten!#REF!,Q267,"Beladung aus dem Netz der "&amp;Q267)))</f>
        <v/>
      </c>
    </row>
    <row r="268" spans="11:11" x14ac:dyDescent="0.25">
      <c r="K268" s="1" t="str">
        <f>IF(Q268="","",IF(Q268=Stammdaten!#REF!,Q268,IF(Q268=Stammdaten!#REF!,Q268,"Beladung aus dem Netz der "&amp;Q268)))</f>
        <v/>
      </c>
    </row>
    <row r="269" spans="11:11" x14ac:dyDescent="0.25">
      <c r="K269" s="1" t="str">
        <f>IF(Q269="","",IF(Q269=Stammdaten!#REF!,Q269,IF(Q269=Stammdaten!#REF!,Q269,"Beladung aus dem Netz der "&amp;Q269)))</f>
        <v/>
      </c>
    </row>
    <row r="270" spans="11:11" x14ac:dyDescent="0.25">
      <c r="K270" s="1" t="str">
        <f>IF(Q270="","",IF(Q270=Stammdaten!#REF!,Q270,IF(Q270=Stammdaten!#REF!,Q270,"Beladung aus dem Netz der "&amp;Q270)))</f>
        <v/>
      </c>
    </row>
    <row r="271" spans="11:11" x14ac:dyDescent="0.25">
      <c r="K271" s="1" t="str">
        <f>IF(Q271="","",IF(Q271=Stammdaten!#REF!,Q271,IF(Q271=Stammdaten!#REF!,Q271,"Beladung aus dem Netz der "&amp;Q271)))</f>
        <v/>
      </c>
    </row>
    <row r="272" spans="11:11" x14ac:dyDescent="0.25">
      <c r="K272" s="1" t="str">
        <f>IF(Q272="","",IF(Q272=Stammdaten!#REF!,Q272,IF(Q272=Stammdaten!#REF!,Q272,"Beladung aus dem Netz der "&amp;Q272)))</f>
        <v/>
      </c>
    </row>
    <row r="273" spans="11:11" x14ac:dyDescent="0.25">
      <c r="K273" s="1" t="str">
        <f>IF(Q273="","",IF(Q273=Stammdaten!#REF!,Q273,IF(Q273=Stammdaten!#REF!,Q273,"Beladung aus dem Netz der "&amp;Q273)))</f>
        <v/>
      </c>
    </row>
    <row r="274" spans="11:11" x14ac:dyDescent="0.25">
      <c r="K274" s="1" t="str">
        <f>IF(Q274="","",IF(Q274=Stammdaten!#REF!,Q274,IF(Q274=Stammdaten!#REF!,Q274,"Beladung aus dem Netz der "&amp;Q274)))</f>
        <v/>
      </c>
    </row>
    <row r="275" spans="11:11" x14ac:dyDescent="0.25">
      <c r="K275" s="1" t="str">
        <f>IF(Q275="","",IF(Q275=Stammdaten!#REF!,Q275,IF(Q275=Stammdaten!#REF!,Q275,"Beladung aus dem Netz der "&amp;Q275)))</f>
        <v/>
      </c>
    </row>
    <row r="276" spans="11:11" x14ac:dyDescent="0.25">
      <c r="K276" s="1" t="str">
        <f>IF(Q276="","",IF(Q276=Stammdaten!#REF!,Q276,IF(Q276=Stammdaten!#REF!,Q276,"Beladung aus dem Netz der "&amp;Q276)))</f>
        <v/>
      </c>
    </row>
    <row r="277" spans="11:11" x14ac:dyDescent="0.25">
      <c r="K277" s="1" t="str">
        <f>IF(Q277="","",IF(Q277=Stammdaten!#REF!,Q277,IF(Q277=Stammdaten!#REF!,Q277,"Beladung aus dem Netz der "&amp;Q277)))</f>
        <v/>
      </c>
    </row>
    <row r="278" spans="11:11" x14ac:dyDescent="0.25">
      <c r="K278" s="1" t="str">
        <f>IF(Q278="","",IF(Q278=Stammdaten!#REF!,Q278,IF(Q278=Stammdaten!#REF!,Q278,"Beladung aus dem Netz der "&amp;Q278)))</f>
        <v/>
      </c>
    </row>
    <row r="279" spans="11:11" x14ac:dyDescent="0.25">
      <c r="K279" s="1" t="str">
        <f>IF(Q279="","",IF(Q279=Stammdaten!#REF!,Q279,IF(Q279=Stammdaten!#REF!,Q279,"Beladung aus dem Netz der "&amp;Q279)))</f>
        <v/>
      </c>
    </row>
    <row r="280" spans="11:11" x14ac:dyDescent="0.25">
      <c r="K280" s="1" t="str">
        <f>IF(Q280="","",IF(Q280=Stammdaten!#REF!,Q280,IF(Q280=Stammdaten!#REF!,Q280,"Beladung aus dem Netz der "&amp;Q280)))</f>
        <v/>
      </c>
    </row>
    <row r="281" spans="11:11" x14ac:dyDescent="0.25">
      <c r="K281" s="1" t="str">
        <f>IF(Q281="","",IF(Q281=Stammdaten!#REF!,Q281,IF(Q281=Stammdaten!#REF!,Q281,"Beladung aus dem Netz der "&amp;Q281)))</f>
        <v/>
      </c>
    </row>
    <row r="282" spans="11:11" x14ac:dyDescent="0.25">
      <c r="K282" s="1" t="str">
        <f>IF(Q282="","",IF(Q282=Stammdaten!#REF!,Q282,IF(Q282=Stammdaten!#REF!,Q282,"Beladung aus dem Netz der "&amp;Q282)))</f>
        <v/>
      </c>
    </row>
    <row r="283" spans="11:11" x14ac:dyDescent="0.25">
      <c r="K283" s="1" t="str">
        <f>IF(Q283="","",IF(Q283=Stammdaten!#REF!,Q283,IF(Q283=Stammdaten!#REF!,Q283,"Beladung aus dem Netz der "&amp;Q283)))</f>
        <v/>
      </c>
    </row>
    <row r="284" spans="11:11" x14ac:dyDescent="0.25">
      <c r="K284" s="1" t="str">
        <f>IF(Q284="","",IF(Q284=Stammdaten!#REF!,Q284,IF(Q284=Stammdaten!#REF!,Q284,"Beladung aus dem Netz der "&amp;Q284)))</f>
        <v/>
      </c>
    </row>
    <row r="285" spans="11:11" x14ac:dyDescent="0.25">
      <c r="K285" s="1" t="str">
        <f>IF(Q285="","",IF(Q285=Stammdaten!#REF!,Q285,IF(Q285=Stammdaten!#REF!,Q285,"Beladung aus dem Netz der "&amp;Q285)))</f>
        <v/>
      </c>
    </row>
    <row r="286" spans="11:11" x14ac:dyDescent="0.25">
      <c r="K286" s="1" t="str">
        <f>IF(Q286="","",IF(Q286=Stammdaten!#REF!,Q286,IF(Q286=Stammdaten!#REF!,Q286,"Beladung aus dem Netz der "&amp;Q286)))</f>
        <v/>
      </c>
    </row>
  </sheetData>
  <sortState xmlns:xlrd2="http://schemas.microsoft.com/office/spreadsheetml/2017/richdata2" ref="K1:K602">
    <sortCondition ref="K1:K602"/>
  </sortState>
  <dataConsolidate/>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C501F3BAF22714CB7E7152BDDD4B823" ma:contentTypeVersion="13" ma:contentTypeDescription="Ein neues Dokument erstellen." ma:contentTypeScope="" ma:versionID="6aa1ea3ca3e8578005bf3d3d6432b8bb">
  <xsd:schema xmlns:xsd="http://www.w3.org/2001/XMLSchema" xmlns:xs="http://www.w3.org/2001/XMLSchema" xmlns:p="http://schemas.microsoft.com/office/2006/metadata/properties" xmlns:ns2="5c6dfab4-252d-401e-a3da-0a884206eb77" xmlns:ns3="http://schemas.microsoft.com/sharepoint/v4" targetNamespace="http://schemas.microsoft.com/office/2006/metadata/properties" ma:root="true" ma:fieldsID="eaf1e55960381069d580e01b571fe714" ns2:_="" ns3:_="">
    <xsd:import namespace="5c6dfab4-252d-401e-a3da-0a884206eb77"/>
    <xsd:import namespace="http://schemas.microsoft.com/sharepoint/v4"/>
    <xsd:element name="properties">
      <xsd:complexType>
        <xsd:sequence>
          <xsd:element name="documentManagement">
            <xsd:complexType>
              <xsd:all>
                <xsd:element ref="ns2:Schlagw_x00f6_rter" minOccurs="0"/>
                <xsd:element ref="ns3:IconOverlay"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dfab4-252d-401e-a3da-0a884206eb77"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internalName="IconOverlay"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chlagw_x00f6_rter xmlns="5c6dfab4-252d-401e-a3da-0a884206eb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439070-8931-424C-A6DB-2D5C19CC0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dfab4-252d-401e-a3da-0a884206eb7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D12AC5-FCBB-4036-AC49-F1AC63AAE32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sharepoint/v4"/>
    <ds:schemaRef ds:uri="http://schemas.microsoft.com/office/2006/documentManagement/types"/>
    <ds:schemaRef ds:uri="5c6dfab4-252d-401e-a3da-0a884206eb77"/>
    <ds:schemaRef ds:uri="http://www.w3.org/XML/1998/namespace"/>
    <ds:schemaRef ds:uri="http://purl.org/dc/terms/"/>
  </ds:schemaRefs>
</ds:datastoreItem>
</file>

<file path=customXml/itemProps3.xml><?xml version="1.0" encoding="utf-8"?>
<ds:datastoreItem xmlns:ds="http://schemas.openxmlformats.org/officeDocument/2006/customXml" ds:itemID="{B601F22D-B379-4C63-B54D-A9532E650BD2}">
  <ds:schemaRefs>
    <ds:schemaRef ds:uri="http://schemas.microsoft.com/sharepoint/v3/contenttype/forms"/>
  </ds:schemaRefs>
</ds:datastoreItem>
</file>

<file path=docMetadata/LabelInfo.xml><?xml version="1.0" encoding="utf-8"?>
<clbl:labelList xmlns:clbl="http://schemas.microsoft.com/office/2020/mipLabelMetadata">
  <clbl:label id="{a6a96015-f76c-4b68-b499-b5b8084ce3be}" enabled="1" method="Privileged" siteId="{d602ad75-52f3-4a9e-930c-683bb9414935}"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Anleitung</vt:lpstr>
      <vt:lpstr>Stammdaten</vt:lpstr>
      <vt:lpstr>Beladung</vt:lpstr>
      <vt:lpstr>Entladung</vt:lpstr>
      <vt:lpstr>Ergebnis (aggregiert)</vt:lpstr>
      <vt:lpstr>Ergebnis (detailliert)</vt:lpstr>
      <vt:lpstr>Hilfstabelle</vt:lpstr>
      <vt:lpstr>Monate</vt:lpstr>
      <vt:lpstr>Hilfstabelle!Zielbereich</vt:lpstr>
    </vt:vector>
  </TitlesOfParts>
  <Company>Amprion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Wencker, Steffen</dc:creator>
  <cp:lastModifiedBy>Hoff, Sabrina</cp:lastModifiedBy>
  <dcterms:created xsi:type="dcterms:W3CDTF">2012-10-25T06:47:21Z</dcterms:created>
  <dcterms:modified xsi:type="dcterms:W3CDTF">2025-01-24T13:04:06Z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0x0101003C501F3BAF22714CB7E7152BDDD4B823</vt:lpwstr>
  </property>
  <property fmtid="{D5CDD505-2E9C-101B-9397-08002B2CF9AE}" pid="3" name="MSIP_Label_b5d4f887-5f88-4e69-a726-59d426c5921b_Enabled">
    <vt:lpwstr>true</vt:lpwstr>
  </property>
  <property fmtid="{D5CDD505-2E9C-101B-9397-08002B2CF9AE}" pid="4" name="MSIP_Label_b5d4f887-5f88-4e69-a726-59d426c5921b_SetDate">
    <vt:lpwstr>2025-01-06T13:06:54Z</vt:lpwstr>
  </property>
  <property fmtid="{D5CDD505-2E9C-101B-9397-08002B2CF9AE}" pid="5" name="MSIP_Label_b5d4f887-5f88-4e69-a726-59d426c5921b_Method">
    <vt:lpwstr>Privileged</vt:lpwstr>
  </property>
  <property fmtid="{D5CDD505-2E9C-101B-9397-08002B2CF9AE}" pid="6" name="MSIP_Label_b5d4f887-5f88-4e69-a726-59d426c5921b_Name">
    <vt:lpwstr>Public</vt:lpwstr>
  </property>
  <property fmtid="{D5CDD505-2E9C-101B-9397-08002B2CF9AE}" pid="7" name="MSIP_Label_b5d4f887-5f88-4e69-a726-59d426c5921b_SiteId">
    <vt:lpwstr>c37af449-e5b1-455b-a3c2-8ce2c2020e4e</vt:lpwstr>
  </property>
  <property fmtid="{D5CDD505-2E9C-101B-9397-08002B2CF9AE}" pid="8" name="MSIP_Label_b5d4f887-5f88-4e69-a726-59d426c5921b_ActionId">
    <vt:lpwstr>207a51af-6dda-4c4d-818b-c32d4bcba245</vt:lpwstr>
  </property>
  <property fmtid="{D5CDD505-2E9C-101B-9397-08002B2CF9AE}" pid="9" name="MSIP_Label_b5d4f887-5f88-4e69-a726-59d426c5921b_ContentBits">
    <vt:lpwstr>2</vt:lpwstr>
  </property>
</Properties>
</file>